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tabRatio="162" firstSheet="1" activeTab="1"/>
  </bookViews>
  <sheets>
    <sheet name="投资表" sheetId="1" state="hidden" r:id="rId1"/>
    <sheet name="总表 " sheetId="2" r:id="rId2"/>
    <sheet name="工资及福利" sheetId="3" state="hidden" r:id="rId3"/>
    <sheet name="收入表" sheetId="4" state="hidden" r:id="rId4"/>
    <sheet name="流动" sheetId="5" state="hidden" r:id="rId5"/>
    <sheet name="贷款表" sheetId="6" state="hidden" r:id="rId6"/>
    <sheet name="数据表" sheetId="7" state="hidden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100000" localSheetId="1">#REF!</definedName>
    <definedName name="A100000">#REF!</definedName>
    <definedName name="A138000" localSheetId="1">#REF!</definedName>
    <definedName name="A138000">#REF!</definedName>
    <definedName name="A65555" localSheetId="1">#REF!</definedName>
    <definedName name="A65555">#REF!</definedName>
    <definedName name="A655555" localSheetId="1">#REF!</definedName>
    <definedName name="A655555">#REF!</definedName>
    <definedName name="A66000" localSheetId="1">#REF!</definedName>
    <definedName name="A66000">#REF!</definedName>
    <definedName name="A70000" localSheetId="1">#REF!</definedName>
    <definedName name="A70000">#REF!</definedName>
    <definedName name="A70032" localSheetId="1">#REF!</definedName>
    <definedName name="A70032">#REF!</definedName>
    <definedName name="lz1" localSheetId="1">#REF!</definedName>
    <definedName name="lz1">#REF!</definedName>
    <definedName name="lz2" localSheetId="1">#REF!</definedName>
    <definedName name="lz2">#REF!</definedName>
    <definedName name="lz3" localSheetId="1">#REF!</definedName>
    <definedName name="lz3">#REF!</definedName>
    <definedName name="_xlnm.Print_Area" localSheetId="5">'贷款表'!$A$1:$AB$22</definedName>
    <definedName name="_xlnm.Print_Area" localSheetId="2">'工资及福利'!$A$1:$AB$19</definedName>
    <definedName name="_xlnm.Print_Area" localSheetId="3">'收入表'!$A$1:$AA$17</definedName>
    <definedName name="_xlnm.Print_Area" localSheetId="0">'投资表'!$A$1:$O$23</definedName>
    <definedName name="Print_Area_MI" localSheetId="1">#REF!</definedName>
    <definedName name="Print_Area_MI">#REF!</definedName>
    <definedName name="_xlnm.Print_Titles" localSheetId="5">'贷款表'!$A:$B</definedName>
    <definedName name="_xlnm.Print_Titles" localSheetId="2">'工资及福利'!$A:$B</definedName>
    <definedName name="_xlnm.Print_Titles" localSheetId="4">'流动'!$A:$B,'流动'!$1:$3</definedName>
    <definedName name="_xlnm.Print_Titles" localSheetId="3">'收入表'!$A:$D,'收入表'!$1:$3</definedName>
    <definedName name="_xlnm.Print_Titles" localSheetId="0">'投资表'!$B:$B</definedName>
    <definedName name="_xlnm.Print_Titles" localSheetId="1">'总表 '!$4:$5</definedName>
    <definedName name="wl1" localSheetId="1">#REF!</definedName>
    <definedName name="wl1">#REF!</definedName>
    <definedName name="泵房给水" localSheetId="3">#REF!</definedName>
    <definedName name="泵房给水" localSheetId="1">'[4]加格达奇'!#REF!</definedName>
    <definedName name="泵房给水">'[4]加格达奇'!#REF!</definedName>
    <definedName name="材料型号">'[5]单位'!$C:$C</definedName>
    <definedName name="单位">'[5]单位'!$A$1:$A$13</definedName>
    <definedName name="东管" localSheetId="1">'[6]加格达奇'!#REF!</definedName>
    <definedName name="东管">'[6]加格达奇'!#REF!</definedName>
    <definedName name="给水工程" localSheetId="3">'[4]加格达奇'!#REF!</definedName>
    <definedName name="给水工程" localSheetId="1">'[4]加格达奇'!#REF!</definedName>
    <definedName name="给水工程">'[4]加格达奇'!#REF!</definedName>
    <definedName name="开发区储配站" localSheetId="1">#REF!</definedName>
    <definedName name="开发区储配站">#REF!</definedName>
    <definedName name="利总1" localSheetId="1">#REF!</definedName>
    <definedName name="利总1">#REF!</definedName>
    <definedName name="生产业务楼" localSheetId="1">'[8]加格达奇'!#REF!</definedName>
    <definedName name="生产业务楼">'[8]加格达奇'!#REF!</definedName>
    <definedName name="生产业务楼土建取费" localSheetId="1">'[8]加格达奇'!#REF!</definedName>
    <definedName name="生产业务楼土建取费">'[8]加格达奇'!#REF!</definedName>
    <definedName name="压间" localSheetId="3">#REF!</definedName>
    <definedName name="压间" localSheetId="1">'[4]加格达奇'!#REF!</definedName>
    <definedName name="压间">'[4]加格达奇'!#REF!</definedName>
    <definedName name="中" localSheetId="1">#REF!</definedName>
    <definedName name="中">#REF!</definedName>
    <definedName name="装饰" localSheetId="1">'[8]加格达奇'!#REF!</definedName>
    <definedName name="装饰">'[8]加格达奇'!#REF!</definedName>
    <definedName name="总概算表" localSheetId="1">#REF!</definedName>
    <definedName name="总概算表">#REF!</definedName>
    <definedName name="주택사업본부" localSheetId="1">#REF!</definedName>
    <definedName name="주택사업본부">#REF!</definedName>
    <definedName name="철구사업본부" localSheetId="1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<sst xmlns="http://schemas.openxmlformats.org/spreadsheetml/2006/main" count="253" uniqueCount="169">
  <si>
    <t>投资计划及资金筹措</t>
  </si>
  <si>
    <t>万元</t>
  </si>
  <si>
    <t>序号</t>
  </si>
  <si>
    <t>项目名称</t>
  </si>
  <si>
    <t>资金来源</t>
  </si>
  <si>
    <t>申请国家补助</t>
  </si>
  <si>
    <t>银行贷款</t>
  </si>
  <si>
    <t>地方自筹</t>
  </si>
  <si>
    <t>小计</t>
  </si>
  <si>
    <t>资金使用计划</t>
  </si>
  <si>
    <t>总</t>
  </si>
  <si>
    <t>概</t>
  </si>
  <si>
    <t>算</t>
  </si>
  <si>
    <t>表</t>
  </si>
  <si>
    <t>工程名称：肇东市乡镇现存黑臭水体治理项目</t>
  </si>
  <si>
    <t>单位：元</t>
  </si>
  <si>
    <t>序 号</t>
  </si>
  <si>
    <t>工  程  或
  费  用  名  称</t>
  </si>
  <si>
    <t xml:space="preserve">  概          算             价             值</t>
  </si>
  <si>
    <t>备 注</t>
  </si>
  <si>
    <t>建      筑工  程  费</t>
  </si>
  <si>
    <t>安      装工  程  费</t>
  </si>
  <si>
    <t>设      备购  置  费</t>
  </si>
  <si>
    <t>其 它
费 用</t>
  </si>
  <si>
    <t>合   计</t>
  </si>
  <si>
    <t>垃圾清理工程</t>
  </si>
  <si>
    <t>底泥清理工程</t>
  </si>
  <si>
    <t>底泥脱水</t>
  </si>
  <si>
    <t>高效复合微生物
工程菌投加</t>
  </si>
  <si>
    <t>复合生物絮凝剂投加</t>
  </si>
  <si>
    <t>充氧设备工程</t>
  </si>
  <si>
    <t>集装箱式一体化
处理设备</t>
  </si>
  <si>
    <t>充氧复氧工程用电</t>
  </si>
  <si>
    <t>第一部分费用小计</t>
  </si>
  <si>
    <t>工程保险费</t>
  </si>
  <si>
    <t>场地准备及
临时设施费</t>
  </si>
  <si>
    <t>施工图设计费</t>
  </si>
  <si>
    <t>详细勘测费</t>
  </si>
  <si>
    <t>竣工图编制费</t>
  </si>
  <si>
    <t>施工图审查费</t>
  </si>
  <si>
    <t>联合试运转费</t>
  </si>
  <si>
    <t>办公家具购置费</t>
  </si>
  <si>
    <t>生产准备费</t>
  </si>
  <si>
    <t>第二部分费用小计</t>
  </si>
  <si>
    <t>第三部分预备费</t>
  </si>
  <si>
    <t>合计</t>
  </si>
  <si>
    <t>工资及福利费估算表</t>
  </si>
  <si>
    <t>单位：万元</t>
  </si>
  <si>
    <t>工人</t>
  </si>
  <si>
    <t>人数</t>
  </si>
  <si>
    <t>人均年工资</t>
  </si>
  <si>
    <t>工资额</t>
  </si>
  <si>
    <t>技术人员</t>
  </si>
  <si>
    <t>管理人员</t>
  </si>
  <si>
    <t>工资总额</t>
  </si>
  <si>
    <t>福利费</t>
  </si>
  <si>
    <t>人民币单位：万元</t>
  </si>
  <si>
    <r>
      <t>第</t>
    </r>
    <r>
      <rPr>
        <sz val="9"/>
        <rFont val="Times New Roman"/>
        <family val="1"/>
      </rPr>
      <t>13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</si>
  <si>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14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</si>
  <si>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15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</si>
  <si>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16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</si>
  <si>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17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</si>
  <si>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18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</si>
  <si>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19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</si>
  <si>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20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</si>
  <si>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21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</si>
  <si>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22年</t>
    </r>
  </si>
  <si>
    <t>单位</t>
  </si>
  <si>
    <t xml:space="preserve">收  入  估  算  表 </t>
  </si>
  <si>
    <t>数量</t>
  </si>
  <si>
    <t>单 价</t>
  </si>
  <si>
    <t>营养土</t>
  </si>
  <si>
    <t>吨</t>
  </si>
  <si>
    <t>成品砖</t>
  </si>
  <si>
    <t>万块</t>
  </si>
  <si>
    <t>政府补贴</t>
  </si>
  <si>
    <t>万吨</t>
  </si>
  <si>
    <t>流动资金估算表</t>
  </si>
  <si>
    <t>周转次数</t>
  </si>
  <si>
    <t>生产负荷（%）</t>
  </si>
  <si>
    <t>一、流动资产</t>
  </si>
  <si>
    <t>1、应收帐款</t>
  </si>
  <si>
    <t>2、存货</t>
  </si>
  <si>
    <t xml:space="preserve">      原材料</t>
  </si>
  <si>
    <t xml:space="preserve">      在产品</t>
  </si>
  <si>
    <t xml:space="preserve">      产成品</t>
  </si>
  <si>
    <t>3、现金</t>
  </si>
  <si>
    <t>二、流动负债</t>
  </si>
  <si>
    <t>1、应付帐款</t>
  </si>
  <si>
    <t>三、流动资金</t>
  </si>
  <si>
    <t>本年增加额</t>
  </si>
  <si>
    <t>流动资金借款</t>
  </si>
  <si>
    <t>流动资金利息</t>
  </si>
  <si>
    <r>
      <t>第</t>
    </r>
    <r>
      <rPr>
        <sz val="9"/>
        <rFont val="Times New Roman"/>
        <family val="1"/>
      </rPr>
      <t>22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</si>
  <si>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27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</si>
  <si>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28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</si>
  <si>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29</t>
    </r>
    <r>
      <rPr>
        <sz val="9"/>
        <rFont val="宋体"/>
        <family val="0"/>
      </rPr>
      <t>年</t>
    </r>
  </si>
  <si>
    <r>
      <t>第</t>
    </r>
    <r>
      <rPr>
        <sz val="9"/>
        <rFont val="Times New Roman"/>
        <family val="1"/>
      </rPr>
      <t>30</t>
    </r>
    <r>
      <rPr>
        <sz val="9"/>
        <rFont val="宋体"/>
        <family val="0"/>
      </rPr>
      <t>年</t>
    </r>
  </si>
  <si>
    <r>
      <t>借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款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还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本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付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息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计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划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表</t>
    </r>
  </si>
  <si>
    <r>
      <t>贷款利率（</t>
    </r>
    <r>
      <rPr>
        <sz val="10"/>
        <rFont val="Times New Roman"/>
        <family val="1"/>
      </rPr>
      <t>%</t>
    </r>
    <r>
      <rPr>
        <sz val="10"/>
        <rFont val="宋体"/>
        <family val="0"/>
      </rPr>
      <t>）</t>
    </r>
  </si>
  <si>
    <t>借款1</t>
  </si>
  <si>
    <t>初期借款余额</t>
  </si>
  <si>
    <t>本年借款</t>
  </si>
  <si>
    <t>当期还本付息</t>
  </si>
  <si>
    <t>1.3.1</t>
  </si>
  <si>
    <t>其中：还本</t>
  </si>
  <si>
    <t>1.3.2</t>
  </si>
  <si>
    <t xml:space="preserve">      付息</t>
  </si>
  <si>
    <t>借款2</t>
  </si>
  <si>
    <t>2.3.1</t>
  </si>
  <si>
    <t>2.3.2</t>
  </si>
  <si>
    <t>偿还本金资金来源</t>
  </si>
  <si>
    <t>利润</t>
  </si>
  <si>
    <t>折旧</t>
  </si>
  <si>
    <t>摊销</t>
  </si>
  <si>
    <t>其它资金</t>
  </si>
  <si>
    <t>偿还本金来源合计</t>
  </si>
  <si>
    <t>贷款偿还期</t>
  </si>
  <si>
    <t>年</t>
  </si>
  <si>
    <t>固定资产投资</t>
  </si>
  <si>
    <t>所得税前财务内部收益率</t>
  </si>
  <si>
    <t>第一年</t>
  </si>
  <si>
    <t>第二部分费用</t>
  </si>
  <si>
    <r>
      <t>所得税前财务净现值</t>
    </r>
    <r>
      <rPr>
        <sz val="12"/>
        <rFont val="Times New Roman"/>
        <family val="1"/>
      </rPr>
      <t>(I=6%)</t>
    </r>
  </si>
  <si>
    <t>第二年</t>
  </si>
  <si>
    <t>征地费</t>
  </si>
  <si>
    <t>财务内部收益率</t>
  </si>
  <si>
    <t>第三年</t>
  </si>
  <si>
    <t>无形及递延资产合计</t>
  </si>
  <si>
    <r>
      <t>财务净现值</t>
    </r>
    <r>
      <rPr>
        <sz val="12"/>
        <rFont val="Times New Roman"/>
        <family val="1"/>
      </rPr>
      <t>(I=6%)</t>
    </r>
  </si>
  <si>
    <t>第四年</t>
  </si>
  <si>
    <t>年设计规模</t>
  </si>
  <si>
    <r>
      <t>所得税前财务净现值</t>
    </r>
    <r>
      <rPr>
        <sz val="12"/>
        <rFont val="Times New Roman"/>
        <family val="1"/>
      </rPr>
      <t>(I=4%)</t>
    </r>
  </si>
  <si>
    <t>第五年</t>
  </si>
  <si>
    <t>年实际规模</t>
  </si>
  <si>
    <r>
      <t>财务净现值</t>
    </r>
    <r>
      <rPr>
        <sz val="12"/>
        <rFont val="Times New Roman"/>
        <family val="1"/>
      </rPr>
      <t>(I=4%)</t>
    </r>
  </si>
  <si>
    <t>第六年</t>
  </si>
  <si>
    <t>销售价格</t>
  </si>
  <si>
    <t>经营成本</t>
  </si>
  <si>
    <t>第七年</t>
  </si>
  <si>
    <t>流动资金</t>
  </si>
  <si>
    <t>所得税前投资回收期</t>
  </si>
  <si>
    <t>第八年</t>
  </si>
  <si>
    <t>流动资金贷款利息</t>
  </si>
  <si>
    <t>所得税前动态投资回收期</t>
  </si>
  <si>
    <t>第九年</t>
  </si>
  <si>
    <t>固定资产折旧基数</t>
  </si>
  <si>
    <t>投资回收期</t>
  </si>
  <si>
    <t>第十年</t>
  </si>
  <si>
    <t>固定资产余值</t>
  </si>
  <si>
    <t>动态投资回收期</t>
  </si>
  <si>
    <t>固定资产投资第一年</t>
  </si>
  <si>
    <t>投资利润率</t>
  </si>
  <si>
    <t>固定资产投资第二年</t>
  </si>
  <si>
    <t>投资利税率</t>
  </si>
  <si>
    <t>固定资产投资第三年</t>
  </si>
  <si>
    <t>盈亏平衡点（生产能力）</t>
  </si>
  <si>
    <t>固定资产投资第四年</t>
  </si>
  <si>
    <t>贷款第一年</t>
  </si>
  <si>
    <t>单价</t>
  </si>
  <si>
    <t>贷款第二年</t>
  </si>
  <si>
    <t>基本电费</t>
  </si>
  <si>
    <t>贷款第三年</t>
  </si>
  <si>
    <t>电度电费</t>
  </si>
  <si>
    <t>贷款第四年</t>
  </si>
  <si>
    <t>药剂费</t>
  </si>
  <si>
    <t>贷款利息</t>
  </si>
  <si>
    <t>工资及福利费</t>
  </si>
  <si>
    <t>建设期贷款利息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</si>
</sst>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"/>
    <numFmt numFmtId="179" formatCode="0.0_ "/>
    <numFmt numFmtId="180" formatCode="0.000"/>
    <numFmt numFmtId="181" formatCode="0_ "/>
    <numFmt numFmtId="182" formatCode="0.0000000"/>
    <numFmt numFmtId="183" formatCode="0.0000"/>
    <numFmt numFmtId="184" formatCode="0.00_);[Red]\(0.00\)"/>
    <numFmt numFmtId="185" formatCode="0.00_);\(0.00\)"/>
    <numFmt numFmtId="186" formatCode="0.0%"/>
  </numFmts>
  <fonts count="39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隶书"/>
      <family val="3"/>
    </font>
    <font>
      <sz val="9"/>
      <name val="Times New Roman"/>
      <family val="1"/>
    </font>
    <font>
      <sz val="12"/>
      <name val="Times New Roman"/>
      <family val="1"/>
    </font>
    <font>
      <sz val="1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20"/>
      <name val="宋体"/>
      <family val="0"/>
    </font>
    <font>
      <sz val="22"/>
      <name val="隶书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2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0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0" fillId="6" borderId="0" applyNumberFormat="0" applyBorder="0" applyAlignment="0" applyProtection="0"/>
    <xf numFmtId="0" fontId="21" fillId="8" borderId="0" applyNumberFormat="0" applyBorder="0" applyAlignment="0" applyProtection="0"/>
    <xf numFmtId="0" fontId="24" fillId="0" borderId="5" applyNumberFormat="0" applyFill="0" applyAlignment="0" applyProtection="0"/>
    <xf numFmtId="0" fontId="21" fillId="6" borderId="0" applyNumberFormat="0" applyBorder="0" applyAlignment="0" applyProtection="0"/>
    <xf numFmtId="0" fontId="30" fillId="9" borderId="6" applyNumberFormat="0" applyAlignment="0" applyProtection="0"/>
    <xf numFmtId="41" fontId="7" fillId="0" borderId="0" applyFont="0" applyFill="0" applyBorder="0" applyAlignment="0" applyProtection="0"/>
    <xf numFmtId="0" fontId="20" fillId="6" borderId="0" applyNumberFormat="0" applyBorder="0" applyAlignment="0" applyProtection="0"/>
    <xf numFmtId="0" fontId="31" fillId="9" borderId="1" applyNumberFormat="0" applyAlignment="0" applyProtection="0"/>
    <xf numFmtId="0" fontId="32" fillId="10" borderId="7" applyNumberFormat="0" applyAlignment="0" applyProtection="0"/>
    <xf numFmtId="0" fontId="20" fillId="6" borderId="0" applyNumberFormat="0" applyBorder="0" applyAlignment="0" applyProtection="0"/>
    <xf numFmtId="0" fontId="18" fillId="2" borderId="0" applyNumberFormat="0" applyBorder="0" applyAlignment="0" applyProtection="0"/>
    <xf numFmtId="0" fontId="21" fillId="7" borderId="0" applyNumberFormat="0" applyBorder="0" applyAlignment="0" applyProtection="0"/>
    <xf numFmtId="0" fontId="25" fillId="0" borderId="8" applyNumberFormat="0" applyFill="0" applyAlignment="0" applyProtection="0"/>
    <xf numFmtId="0" fontId="33" fillId="0" borderId="9" applyNumberFormat="0" applyFill="0" applyAlignment="0" applyProtection="0"/>
    <xf numFmtId="0" fontId="34" fillId="8" borderId="0" applyNumberFormat="0" applyBorder="0" applyAlignment="0" applyProtection="0"/>
    <xf numFmtId="0" fontId="35" fillId="3" borderId="0" applyNumberFormat="0" applyBorder="0" applyAlignment="0" applyProtection="0"/>
    <xf numFmtId="0" fontId="18" fillId="8" borderId="0" applyNumberFormat="0" applyBorder="0" applyAlignment="0" applyProtection="0"/>
    <xf numFmtId="0" fontId="2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20" fillId="6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1" fillId="5" borderId="0" applyNumberFormat="0" applyBorder="0" applyAlignment="0" applyProtection="0"/>
    <xf numFmtId="0" fontId="34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37" fontId="36" fillId="0" borderId="0">
      <alignment/>
      <protection/>
    </xf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17" borderId="0" applyNumberFormat="0" applyBorder="0" applyAlignment="0" applyProtection="0"/>
    <xf numFmtId="0" fontId="34" fillId="14" borderId="0" applyNumberFormat="0" applyBorder="0" applyAlignment="0" applyProtection="0"/>
    <xf numFmtId="0" fontId="1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8" borderId="0" applyNumberFormat="0" applyBorder="0" applyAlignment="0" applyProtection="0"/>
    <xf numFmtId="0" fontId="20" fillId="6" borderId="0" applyNumberFormat="0" applyBorder="0" applyAlignment="0" applyProtection="0"/>
    <xf numFmtId="0" fontId="18" fillId="2" borderId="0" applyNumberFormat="0" applyBorder="0" applyAlignment="0" applyProtection="0"/>
    <xf numFmtId="0" fontId="21" fillId="13" borderId="0" applyNumberFormat="0" applyBorder="0" applyAlignment="0" applyProtection="0"/>
    <xf numFmtId="0" fontId="37" fillId="0" borderId="0">
      <alignment/>
      <protection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34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7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8" fontId="0" fillId="0" borderId="0" xfId="0" applyNumberFormat="1" applyAlignment="1">
      <alignment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10" fontId="0" fillId="0" borderId="0" xfId="26" applyNumberFormat="1" applyFont="1" applyAlignment="1">
      <alignment/>
    </xf>
    <xf numFmtId="177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shrinkToFit="1"/>
    </xf>
    <xf numFmtId="179" fontId="4" fillId="0" borderId="10" xfId="0" applyNumberFormat="1" applyFont="1" applyBorder="1" applyAlignment="1">
      <alignment shrinkToFit="1"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2" fontId="3" fillId="0" borderId="0" xfId="97" applyNumberFormat="1" applyFont="1" applyAlignment="1">
      <alignment horizontal="right"/>
      <protection/>
    </xf>
    <xf numFmtId="176" fontId="4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0" fontId="6" fillId="0" borderId="0" xfId="97" applyFont="1" applyProtection="1">
      <alignment/>
      <protection hidden="1"/>
    </xf>
    <xf numFmtId="1" fontId="7" fillId="0" borderId="0" xfId="97" applyNumberFormat="1" applyProtection="1">
      <alignment/>
      <protection hidden="1"/>
    </xf>
    <xf numFmtId="2" fontId="7" fillId="0" borderId="0" xfId="97" applyNumberFormat="1" applyProtection="1">
      <alignment/>
      <protection hidden="1"/>
    </xf>
    <xf numFmtId="0" fontId="7" fillId="0" borderId="0" xfId="97" applyProtection="1">
      <alignment/>
      <protection hidden="1"/>
    </xf>
    <xf numFmtId="1" fontId="8" fillId="0" borderId="0" xfId="97" applyNumberFormat="1" applyFont="1" applyAlignment="1" applyProtection="1">
      <alignment/>
      <protection hidden="1"/>
    </xf>
    <xf numFmtId="1" fontId="8" fillId="0" borderId="0" xfId="97" applyNumberFormat="1" applyFont="1" applyAlignment="1" applyProtection="1">
      <alignment horizontal="center"/>
      <protection hidden="1"/>
    </xf>
    <xf numFmtId="1" fontId="3" fillId="0" borderId="10" xfId="97" applyNumberFormat="1" applyFont="1" applyBorder="1" applyAlignment="1" applyProtection="1">
      <alignment horizontal="center"/>
      <protection hidden="1"/>
    </xf>
    <xf numFmtId="2" fontId="3" fillId="0" borderId="10" xfId="97" applyNumberFormat="1" applyFont="1" applyBorder="1" applyAlignment="1" applyProtection="1">
      <alignment horizontal="center"/>
      <protection hidden="1"/>
    </xf>
    <xf numFmtId="1" fontId="3" fillId="0" borderId="10" xfId="97" applyNumberFormat="1" applyFont="1" applyBorder="1" applyProtection="1">
      <alignment/>
      <protection hidden="1"/>
    </xf>
    <xf numFmtId="2" fontId="4" fillId="0" borderId="10" xfId="97" applyNumberFormat="1" applyFont="1" applyBorder="1" applyProtection="1">
      <alignment/>
      <protection hidden="1"/>
    </xf>
    <xf numFmtId="1" fontId="8" fillId="0" borderId="0" xfId="97" applyNumberFormat="1" applyFont="1" applyBorder="1" applyAlignment="1" applyProtection="1">
      <alignment horizontal="center"/>
      <protection hidden="1"/>
    </xf>
    <xf numFmtId="1" fontId="6" fillId="0" borderId="0" xfId="97" applyNumberFormat="1" applyFont="1" applyProtection="1">
      <alignment/>
      <protection hidden="1"/>
    </xf>
    <xf numFmtId="2" fontId="6" fillId="0" borderId="0" xfId="97" applyNumberFormat="1" applyFont="1" applyProtection="1">
      <alignment/>
      <protection hidden="1"/>
    </xf>
    <xf numFmtId="1" fontId="9" fillId="0" borderId="11" xfId="97" applyNumberFormat="1" applyFont="1" applyBorder="1" applyAlignment="1" applyProtection="1">
      <alignment horizontal="center"/>
      <protection hidden="1"/>
    </xf>
    <xf numFmtId="2" fontId="9" fillId="0" borderId="11" xfId="97" applyNumberFormat="1" applyFont="1" applyBorder="1" applyAlignment="1" applyProtection="1">
      <alignment horizontal="center"/>
      <protection hidden="1"/>
    </xf>
    <xf numFmtId="1" fontId="9" fillId="0" borderId="10" xfId="97" applyNumberFormat="1" applyFont="1" applyBorder="1" applyProtection="1">
      <alignment/>
      <protection hidden="1"/>
    </xf>
    <xf numFmtId="2" fontId="6" fillId="0" borderId="10" xfId="97" applyNumberFormat="1" applyFont="1" applyBorder="1" applyProtection="1">
      <alignment/>
      <protection hidden="1"/>
    </xf>
    <xf numFmtId="1" fontId="10" fillId="0" borderId="0" xfId="97" applyNumberFormat="1" applyFont="1" applyAlignment="1" applyProtection="1">
      <alignment horizontal="centerContinuous"/>
      <protection hidden="1"/>
    </xf>
    <xf numFmtId="2" fontId="7" fillId="0" borderId="0" xfId="97" applyNumberFormat="1" applyAlignment="1" applyProtection="1">
      <alignment horizontal="centerContinuous"/>
      <protection hidden="1"/>
    </xf>
    <xf numFmtId="1" fontId="9" fillId="0" borderId="12" xfId="97" applyNumberFormat="1" applyFont="1" applyBorder="1" applyAlignment="1" applyProtection="1">
      <alignment horizontal="center"/>
      <protection hidden="1"/>
    </xf>
    <xf numFmtId="2" fontId="9" fillId="0" borderId="13" xfId="97" applyNumberFormat="1" applyFont="1" applyBorder="1" applyAlignment="1" applyProtection="1">
      <alignment horizontal="center"/>
      <protection hidden="1"/>
    </xf>
    <xf numFmtId="1" fontId="9" fillId="0" borderId="14" xfId="97" applyNumberFormat="1" applyFont="1" applyBorder="1" applyProtection="1">
      <alignment/>
      <protection hidden="1"/>
    </xf>
    <xf numFmtId="2" fontId="6" fillId="0" borderId="15" xfId="97" applyNumberFormat="1" applyFont="1" applyBorder="1" applyProtection="1">
      <alignment/>
      <protection hidden="1"/>
    </xf>
    <xf numFmtId="1" fontId="9" fillId="0" borderId="16" xfId="97" applyNumberFormat="1" applyFont="1" applyBorder="1" applyProtection="1">
      <alignment/>
      <protection hidden="1"/>
    </xf>
    <xf numFmtId="1" fontId="9" fillId="0" borderId="17" xfId="97" applyNumberFormat="1" applyFont="1" applyBorder="1" applyProtection="1">
      <alignment/>
      <protection hidden="1"/>
    </xf>
    <xf numFmtId="2" fontId="6" fillId="0" borderId="18" xfId="97" applyNumberFormat="1" applyFont="1" applyBorder="1" applyProtection="1">
      <alignment/>
      <protection hidden="1"/>
    </xf>
    <xf numFmtId="0" fontId="7" fillId="0" borderId="0" xfId="97" applyAlignment="1" applyProtection="1">
      <alignment/>
      <protection hidden="1"/>
    </xf>
    <xf numFmtId="0" fontId="0" fillId="0" borderId="0" xfId="97" applyFont="1" applyAlignment="1" applyProtection="1">
      <alignment horizontal="right"/>
      <protection hidden="1"/>
    </xf>
    <xf numFmtId="2" fontId="9" fillId="0" borderId="19" xfId="97" applyNumberFormat="1" applyFont="1" applyBorder="1" applyAlignment="1" applyProtection="1">
      <alignment horizontal="center"/>
      <protection hidden="1"/>
    </xf>
    <xf numFmtId="2" fontId="6" fillId="0" borderId="20" xfId="97" applyNumberFormat="1" applyFont="1" applyBorder="1" applyProtection="1">
      <alignment/>
      <protection hidden="1"/>
    </xf>
    <xf numFmtId="2" fontId="6" fillId="0" borderId="21" xfId="97" applyNumberFormat="1" applyFont="1" applyBorder="1" applyProtection="1">
      <alignment/>
      <protection hidden="1"/>
    </xf>
    <xf numFmtId="2" fontId="6" fillId="0" borderId="22" xfId="97" applyNumberFormat="1" applyFont="1" applyBorder="1" applyProtection="1">
      <alignment/>
      <protection hidden="1"/>
    </xf>
    <xf numFmtId="2" fontId="9" fillId="0" borderId="10" xfId="97" applyNumberFormat="1" applyFont="1" applyBorder="1" applyAlignment="1" applyProtection="1">
      <alignment horizontal="center"/>
      <protection hidden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81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shrinkToFit="1"/>
    </xf>
    <xf numFmtId="0" fontId="13" fillId="0" borderId="0" xfId="0" applyFont="1" applyAlignment="1">
      <alignment horizontal="center" vertical="center"/>
    </xf>
    <xf numFmtId="0" fontId="6" fillId="0" borderId="0" xfId="97" applyFont="1">
      <alignment/>
      <protection/>
    </xf>
    <xf numFmtId="0" fontId="7" fillId="0" borderId="0" xfId="97">
      <alignment/>
      <protection/>
    </xf>
    <xf numFmtId="1" fontId="7" fillId="0" borderId="0" xfId="97" applyNumberFormat="1">
      <alignment/>
      <protection/>
    </xf>
    <xf numFmtId="2" fontId="7" fillId="0" borderId="0" xfId="97" applyNumberFormat="1">
      <alignment/>
      <protection/>
    </xf>
    <xf numFmtId="1" fontId="8" fillId="0" borderId="0" xfId="97" applyNumberFormat="1" applyFont="1" applyAlignment="1">
      <alignment/>
      <protection/>
    </xf>
    <xf numFmtId="1" fontId="8" fillId="0" borderId="0" xfId="97" applyNumberFormat="1" applyFont="1" applyAlignment="1">
      <alignment horizontal="center"/>
      <protection/>
    </xf>
    <xf numFmtId="1" fontId="4" fillId="0" borderId="0" xfId="97" applyNumberFormat="1" applyFont="1" applyAlignment="1">
      <alignment horizontal="left"/>
      <protection/>
    </xf>
    <xf numFmtId="2" fontId="7" fillId="0" borderId="0" xfId="97" applyNumberFormat="1" applyAlignment="1">
      <alignment horizontal="centerContinuous"/>
      <protection/>
    </xf>
    <xf numFmtId="1" fontId="3" fillId="0" borderId="10" xfId="97" applyNumberFormat="1" applyFont="1" applyBorder="1">
      <alignment/>
      <protection/>
    </xf>
    <xf numFmtId="178" fontId="6" fillId="0" borderId="10" xfId="97" applyNumberFormat="1" applyFont="1" applyBorder="1">
      <alignment/>
      <protection/>
    </xf>
    <xf numFmtId="2" fontId="6" fillId="0" borderId="10" xfId="97" applyNumberFormat="1" applyFont="1" applyBorder="1">
      <alignment/>
      <protection/>
    </xf>
    <xf numFmtId="182" fontId="6" fillId="0" borderId="10" xfId="97" applyNumberFormat="1" applyFont="1" applyBorder="1">
      <alignment/>
      <protection/>
    </xf>
    <xf numFmtId="1" fontId="9" fillId="0" borderId="10" xfId="97" applyNumberFormat="1" applyFont="1" applyBorder="1">
      <alignment/>
      <protection/>
    </xf>
    <xf numFmtId="1" fontId="4" fillId="0" borderId="0" xfId="97" applyNumberFormat="1" applyFont="1" applyAlignment="1">
      <alignment horizontal="center"/>
      <protection/>
    </xf>
    <xf numFmtId="2" fontId="7" fillId="0" borderId="0" xfId="97" applyNumberFormat="1" applyAlignment="1">
      <alignment horizontal="center"/>
      <protection/>
    </xf>
    <xf numFmtId="1" fontId="6" fillId="0" borderId="11" xfId="97" applyNumberFormat="1" applyFont="1" applyBorder="1">
      <alignment/>
      <protection/>
    </xf>
    <xf numFmtId="2" fontId="6" fillId="0" borderId="11" xfId="97" applyNumberFormat="1" applyFont="1" applyBorder="1">
      <alignment/>
      <protection/>
    </xf>
    <xf numFmtId="2" fontId="6" fillId="0" borderId="23" xfId="97" applyNumberFormat="1" applyFont="1" applyBorder="1">
      <alignment/>
      <protection/>
    </xf>
    <xf numFmtId="1" fontId="9" fillId="0" borderId="24" xfId="97" applyNumberFormat="1" applyFont="1" applyBorder="1" applyAlignment="1">
      <alignment horizontal="center"/>
      <protection/>
    </xf>
    <xf numFmtId="2" fontId="9" fillId="0" borderId="24" xfId="97" applyNumberFormat="1" applyFont="1" applyBorder="1" applyAlignment="1">
      <alignment horizontal="center"/>
      <protection/>
    </xf>
    <xf numFmtId="1" fontId="6" fillId="0" borderId="24" xfId="97" applyNumberFormat="1" applyFont="1" applyBorder="1">
      <alignment/>
      <protection/>
    </xf>
    <xf numFmtId="2" fontId="6" fillId="0" borderId="24" xfId="97" applyNumberFormat="1" applyFont="1" applyBorder="1">
      <alignment/>
      <protection/>
    </xf>
    <xf numFmtId="2" fontId="6" fillId="0" borderId="0" xfId="97" applyNumberFormat="1" applyFont="1" applyBorder="1">
      <alignment/>
      <protection/>
    </xf>
    <xf numFmtId="183" fontId="6" fillId="0" borderId="10" xfId="97" applyNumberFormat="1" applyFont="1" applyBorder="1">
      <alignment/>
      <protection/>
    </xf>
    <xf numFmtId="1" fontId="0" fillId="0" borderId="0" xfId="97" applyNumberFormat="1" applyFont="1">
      <alignment/>
      <protection/>
    </xf>
    <xf numFmtId="2" fontId="9" fillId="0" borderId="10" xfId="97" applyNumberFormat="1" applyFont="1" applyBorder="1">
      <alignment/>
      <protection/>
    </xf>
    <xf numFmtId="178" fontId="6" fillId="0" borderId="0" xfId="97" applyNumberFormat="1" applyFont="1" applyBorder="1">
      <alignment/>
      <protection/>
    </xf>
    <xf numFmtId="2" fontId="6" fillId="0" borderId="25" xfId="97" applyNumberFormat="1" applyFont="1" applyBorder="1">
      <alignment/>
      <protection/>
    </xf>
    <xf numFmtId="0" fontId="6" fillId="0" borderId="11" xfId="97" applyFont="1" applyBorder="1">
      <alignment/>
      <protection/>
    </xf>
    <xf numFmtId="2" fontId="9" fillId="0" borderId="26" xfId="97" applyNumberFormat="1" applyFont="1" applyBorder="1" applyAlignment="1">
      <alignment horizontal="center"/>
      <protection/>
    </xf>
    <xf numFmtId="0" fontId="9" fillId="0" borderId="24" xfId="97" applyFont="1" applyBorder="1" applyAlignment="1">
      <alignment horizontal="center"/>
      <protection/>
    </xf>
    <xf numFmtId="2" fontId="6" fillId="0" borderId="26" xfId="97" applyNumberFormat="1" applyFont="1" applyBorder="1">
      <alignment/>
      <protection/>
    </xf>
    <xf numFmtId="0" fontId="6" fillId="0" borderId="24" xfId="97" applyFont="1" applyBorder="1">
      <alignment/>
      <protection/>
    </xf>
    <xf numFmtId="2" fontId="6" fillId="0" borderId="0" xfId="97" applyNumberFormat="1" applyFont="1">
      <alignment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94" applyFont="1" applyAlignment="1">
      <alignment/>
      <protection/>
    </xf>
    <xf numFmtId="0" fontId="0" fillId="0" borderId="0" xfId="94" applyFont="1" applyBorder="1" applyAlignment="1">
      <alignment/>
      <protection/>
    </xf>
    <xf numFmtId="176" fontId="0" fillId="0" borderId="0" xfId="94" applyNumberFormat="1" applyFont="1" applyFill="1" applyAlignment="1">
      <alignment/>
      <protection/>
    </xf>
    <xf numFmtId="0" fontId="15" fillId="0" borderId="0" xfId="0" applyFont="1" applyFill="1" applyBorder="1" applyAlignment="1">
      <alignment vertical="center"/>
    </xf>
    <xf numFmtId="176" fontId="12" fillId="0" borderId="27" xfId="94" applyNumberFormat="1" applyFont="1" applyFill="1" applyBorder="1" applyAlignment="1">
      <alignment horizontal="center"/>
      <protection/>
    </xf>
    <xf numFmtId="0" fontId="0" fillId="0" borderId="0" xfId="94" applyFont="1" applyAlignment="1">
      <alignment horizontal="center" vertical="center"/>
      <protection/>
    </xf>
    <xf numFmtId="176" fontId="0" fillId="0" borderId="0" xfId="94" applyNumberFormat="1" applyFont="1" applyFill="1" applyAlignment="1">
      <alignment horizontal="center" vertical="center"/>
      <protection/>
    </xf>
    <xf numFmtId="0" fontId="10" fillId="0" borderId="0" xfId="94" applyFont="1" applyAlignment="1">
      <alignment horizontal="left" vertical="center"/>
      <protection/>
    </xf>
    <xf numFmtId="0" fontId="10" fillId="0" borderId="0" xfId="94" applyFont="1" applyAlignment="1">
      <alignment horizontal="right" vertical="center"/>
      <protection/>
    </xf>
    <xf numFmtId="0" fontId="0" fillId="0" borderId="0" xfId="94" applyFont="1" applyAlignment="1">
      <alignment horizontal="right" vertical="center"/>
      <protection/>
    </xf>
    <xf numFmtId="0" fontId="0" fillId="0" borderId="10" xfId="94" applyFont="1" applyBorder="1" applyAlignment="1">
      <alignment horizontal="center" vertical="center" textRotation="255"/>
      <protection/>
    </xf>
    <xf numFmtId="0" fontId="0" fillId="0" borderId="10" xfId="94" applyFont="1" applyBorder="1" applyAlignment="1">
      <alignment horizontal="center" vertical="center" wrapText="1"/>
      <protection/>
    </xf>
    <xf numFmtId="0" fontId="0" fillId="0" borderId="10" xfId="94" applyFont="1" applyBorder="1" applyAlignment="1">
      <alignment horizontal="center" vertical="center"/>
      <protection/>
    </xf>
    <xf numFmtId="176" fontId="0" fillId="0" borderId="10" xfId="94" applyNumberFormat="1" applyFont="1" applyFill="1" applyBorder="1" applyAlignment="1">
      <alignment horizontal="center" vertical="center" wrapText="1"/>
      <protection/>
    </xf>
    <xf numFmtId="176" fontId="0" fillId="0" borderId="10" xfId="94" applyNumberFormat="1" applyFont="1" applyFill="1" applyBorder="1" applyAlignment="1">
      <alignment horizontal="center" vertical="center"/>
      <protection/>
    </xf>
    <xf numFmtId="176" fontId="3" fillId="0" borderId="10" xfId="94" applyNumberFormat="1" applyFont="1" applyFill="1" applyBorder="1" applyAlignment="1">
      <alignment horizontal="center" vertical="center"/>
      <protection/>
    </xf>
    <xf numFmtId="176" fontId="16" fillId="0" borderId="10" xfId="94" applyNumberFormat="1" applyFont="1" applyFill="1" applyBorder="1" applyAlignment="1">
      <alignment horizontal="center" vertical="center"/>
      <protection/>
    </xf>
    <xf numFmtId="0" fontId="14" fillId="0" borderId="10" xfId="94" applyFont="1" applyBorder="1" applyAlignment="1">
      <alignment horizontal="center" vertical="center"/>
      <protection/>
    </xf>
    <xf numFmtId="0" fontId="0" fillId="0" borderId="10" xfId="94" applyFont="1" applyFill="1" applyBorder="1" applyAlignment="1">
      <alignment horizontal="center" vertical="center" wrapText="1"/>
      <protection/>
    </xf>
    <xf numFmtId="0" fontId="14" fillId="0" borderId="10" xfId="94" applyFont="1" applyFill="1" applyBorder="1" applyAlignment="1">
      <alignment horizontal="center" vertical="center"/>
      <protection/>
    </xf>
    <xf numFmtId="0" fontId="0" fillId="0" borderId="10" xfId="94" applyFont="1" applyFill="1" applyBorder="1" applyAlignment="1">
      <alignment horizontal="center" vertical="center"/>
      <protection/>
    </xf>
    <xf numFmtId="0" fontId="0" fillId="0" borderId="10" xfId="98" applyNumberFormat="1" applyFont="1" applyBorder="1" applyAlignment="1">
      <alignment horizontal="center" vertical="center"/>
      <protection/>
    </xf>
    <xf numFmtId="0" fontId="14" fillId="0" borderId="10" xfId="98" applyFont="1" applyBorder="1" applyAlignment="1">
      <alignment horizontal="center" vertical="center"/>
      <protection/>
    </xf>
    <xf numFmtId="176" fontId="16" fillId="0" borderId="10" xfId="98" applyNumberFormat="1" applyFont="1" applyFill="1" applyBorder="1" applyAlignment="1">
      <alignment horizontal="center" vertical="center"/>
      <protection/>
    </xf>
    <xf numFmtId="184" fontId="0" fillId="0" borderId="10" xfId="94" applyNumberFormat="1" applyFont="1" applyBorder="1" applyAlignment="1">
      <alignment horizontal="center" vertical="center"/>
      <protection/>
    </xf>
    <xf numFmtId="0" fontId="0" fillId="0" borderId="10" xfId="99" applyBorder="1" applyAlignment="1">
      <alignment horizontal="center" vertical="center"/>
      <protection/>
    </xf>
    <xf numFmtId="185" fontId="0" fillId="0" borderId="10" xfId="100" applyNumberFormat="1" applyFont="1" applyBorder="1" applyAlignment="1">
      <alignment horizontal="center" vertical="center"/>
      <protection/>
    </xf>
    <xf numFmtId="176" fontId="3" fillId="0" borderId="10" xfId="99" applyNumberFormat="1" applyFont="1" applyBorder="1" applyAlignment="1">
      <alignment horizontal="center" vertical="center"/>
      <protection/>
    </xf>
    <xf numFmtId="2" fontId="3" fillId="0" borderId="10" xfId="99" applyNumberFormat="1" applyFont="1" applyBorder="1" applyAlignment="1">
      <alignment horizontal="center" vertical="center"/>
      <protection/>
    </xf>
    <xf numFmtId="185" fontId="3" fillId="0" borderId="10" xfId="99" applyNumberFormat="1" applyFont="1" applyBorder="1" applyAlignment="1">
      <alignment horizontal="center" vertical="center"/>
      <protection/>
    </xf>
    <xf numFmtId="0" fontId="0" fillId="0" borderId="10" xfId="95" applyBorder="1" applyAlignment="1">
      <alignment horizontal="center" vertical="center"/>
      <protection/>
    </xf>
    <xf numFmtId="185" fontId="0" fillId="0" borderId="10" xfId="96" applyNumberFormat="1" applyFont="1" applyBorder="1" applyAlignment="1">
      <alignment horizontal="center" vertical="center" wrapText="1"/>
      <protection/>
    </xf>
    <xf numFmtId="176" fontId="3" fillId="0" borderId="10" xfId="100" applyNumberFormat="1" applyFont="1" applyBorder="1" applyAlignment="1">
      <alignment horizontal="center" vertical="center"/>
      <protection/>
    </xf>
    <xf numFmtId="0" fontId="3" fillId="0" borderId="10" xfId="100" applyFont="1" applyBorder="1" applyAlignment="1">
      <alignment horizontal="center" vertical="center"/>
      <protection/>
    </xf>
    <xf numFmtId="185" fontId="3" fillId="0" borderId="10" xfId="100" applyNumberFormat="1" applyFont="1" applyBorder="1" applyAlignment="1">
      <alignment horizontal="center" vertical="center"/>
      <protection/>
    </xf>
    <xf numFmtId="185" fontId="0" fillId="0" borderId="10" xfId="99" applyNumberFormat="1" applyFont="1" applyBorder="1" applyAlignment="1">
      <alignment horizontal="center" vertical="center"/>
      <protection/>
    </xf>
    <xf numFmtId="185" fontId="3" fillId="0" borderId="10" xfId="99" applyNumberFormat="1" applyFont="1" applyBorder="1" applyAlignment="1">
      <alignment horizontal="center" vertical="center"/>
      <protection/>
    </xf>
    <xf numFmtId="185" fontId="0" fillId="0" borderId="10" xfId="101" applyNumberFormat="1" applyFont="1" applyBorder="1" applyAlignment="1">
      <alignment horizontal="center" vertical="center"/>
      <protection/>
    </xf>
    <xf numFmtId="176" fontId="3" fillId="0" borderId="10" xfId="95" applyNumberFormat="1" applyFont="1" applyBorder="1" applyAlignment="1">
      <alignment horizontal="center" vertical="center"/>
      <protection/>
    </xf>
    <xf numFmtId="2" fontId="3" fillId="0" borderId="10" xfId="95" applyNumberFormat="1" applyFont="1" applyBorder="1" applyAlignment="1">
      <alignment horizontal="center" vertical="center"/>
      <protection/>
    </xf>
    <xf numFmtId="185" fontId="3" fillId="0" borderId="10" xfId="95" applyNumberFormat="1" applyFont="1" applyBorder="1" applyAlignment="1">
      <alignment horizontal="center" vertical="center"/>
      <protection/>
    </xf>
    <xf numFmtId="185" fontId="0" fillId="0" borderId="10" xfId="99" applyNumberFormat="1" applyFont="1" applyFill="1" applyBorder="1" applyAlignment="1">
      <alignment horizontal="center" vertical="center"/>
      <protection/>
    </xf>
    <xf numFmtId="185" fontId="3" fillId="0" borderId="10" xfId="99" applyNumberFormat="1" applyFont="1" applyFill="1" applyBorder="1" applyAlignment="1">
      <alignment horizontal="center" vertical="center"/>
      <protection/>
    </xf>
    <xf numFmtId="0" fontId="14" fillId="0" borderId="10" xfId="99" applyFont="1" applyBorder="1" applyAlignment="1">
      <alignment horizontal="center" vertical="center"/>
      <protection/>
    </xf>
    <xf numFmtId="176" fontId="16" fillId="0" borderId="10" xfId="94" applyNumberFormat="1" applyFont="1" applyBorder="1" applyAlignment="1">
      <alignment horizontal="center" vertical="center"/>
      <protection/>
    </xf>
    <xf numFmtId="0" fontId="0" fillId="0" borderId="10" xfId="98" applyFont="1" applyBorder="1" applyAlignment="1">
      <alignment horizontal="center" vertical="center"/>
      <protection/>
    </xf>
    <xf numFmtId="176" fontId="3" fillId="0" borderId="10" xfId="98" applyNumberFormat="1" applyFont="1" applyFill="1" applyBorder="1" applyAlignment="1">
      <alignment horizontal="center" vertical="center"/>
      <protection/>
    </xf>
    <xf numFmtId="0" fontId="0" fillId="0" borderId="28" xfId="98" applyFont="1" applyBorder="1" applyAlignment="1">
      <alignment horizontal="center" vertical="center"/>
      <protection/>
    </xf>
    <xf numFmtId="176" fontId="3" fillId="0" borderId="0" xfId="94" applyNumberFormat="1" applyFont="1" applyFill="1" applyAlignment="1">
      <alignment/>
      <protection/>
    </xf>
    <xf numFmtId="0" fontId="14" fillId="0" borderId="0" xfId="94" applyFont="1" applyAlignment="1">
      <alignment/>
      <protection/>
    </xf>
    <xf numFmtId="0" fontId="14" fillId="0" borderId="0" xfId="94" applyFont="1" applyFill="1" applyAlignment="1">
      <alignment/>
      <protection/>
    </xf>
    <xf numFmtId="176" fontId="0" fillId="0" borderId="0" xfId="99" applyNumberFormat="1" applyBorder="1" applyAlignment="1">
      <alignment horizontal="center" vertical="center"/>
      <protection/>
    </xf>
    <xf numFmtId="0" fontId="17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vertical="center"/>
    </xf>
    <xf numFmtId="186" fontId="0" fillId="0" borderId="0" xfId="26" applyNumberFormat="1" applyFont="1" applyAlignment="1">
      <alignment/>
    </xf>
  </cellXfs>
  <cellStyles count="11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差_海伦垃圾改" xfId="24"/>
    <cellStyle name="Hyperlink" xfId="25"/>
    <cellStyle name="Percent" xfId="26"/>
    <cellStyle name="Followed Hyperlink" xfId="27"/>
    <cellStyle name="注释" xfId="28"/>
    <cellStyle name="差_亮子河旅游经济（修改）08.22" xfId="29"/>
    <cellStyle name="60% - 强调文字颜色 2" xfId="30"/>
    <cellStyle name="差_土龙山排水_海伦市生活垃圾处理工程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差_抚远给水修改_海伦市生活垃圾处理工程" xfId="38"/>
    <cellStyle name="60% - 强调文字颜色 1" xfId="39"/>
    <cellStyle name="标题 3" xfId="40"/>
    <cellStyle name="60% - 强调文字颜色 4" xfId="41"/>
    <cellStyle name="输出" xfId="42"/>
    <cellStyle name="千分位[0]_laroux" xfId="43"/>
    <cellStyle name="差_2012年总估算表" xfId="44"/>
    <cellStyle name="计算" xfId="45"/>
    <cellStyle name="检查单元格" xfId="46"/>
    <cellStyle name="差_2011年总估算表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差_海伦市海北镇给水可研6000市政一4.27" xfId="58"/>
    <cellStyle name="20% - 强调文字颜色 2" xfId="59"/>
    <cellStyle name="40% - 强调文字颜色 2" xfId="60"/>
    <cellStyle name="强调文字颜色 3" xfId="61"/>
    <cellStyle name="好_2013年总估算表" xfId="62"/>
    <cellStyle name="强调文字颜色 4" xfId="63"/>
    <cellStyle name="差_加格达奇水经济评价表格改5.21" xfId="64"/>
    <cellStyle name="差_亮子河旅游经济（修改）08.22_海伦市生活垃圾处理工程" xfId="65"/>
    <cellStyle name="no dec" xfId="66"/>
    <cellStyle name="20% - 强调文字颜色 4" xfId="67"/>
    <cellStyle name="40% - 强调文字颜色 4" xfId="68"/>
    <cellStyle name="差_2011年总估算表_海伦市生活垃圾处理工程" xfId="69"/>
    <cellStyle name="强调文字颜色 5" xfId="70"/>
    <cellStyle name="好_新林污水经济评价表格2" xfId="71"/>
    <cellStyle name="40% - 强调文字颜色 5" xfId="72"/>
    <cellStyle name="60% - 强调文字颜色 5" xfId="73"/>
    <cellStyle name="强调文字颜色 6" xfId="74"/>
    <cellStyle name="差_2013年总估算表" xfId="75"/>
    <cellStyle name="40% - 强调文字颜色 6" xfId="76"/>
    <cellStyle name="60% - 强调文字颜色 6" xfId="77"/>
    <cellStyle name="Normal_APR" xfId="78"/>
    <cellStyle name="差_抚远给水修改" xfId="79"/>
    <cellStyle name="差_2012年总估算表_海伦市生活垃圾处理工程" xfId="80"/>
    <cellStyle name="差_柴河林业局局址供水扩建工程可研5.3" xfId="81"/>
    <cellStyle name="差_海伦市生活垃圾处理工程" xfId="82"/>
    <cellStyle name="好_加格达奇水经济评价表格改5.21" xfId="83"/>
    <cellStyle name="差_浩良河给水经济评价表格改2" xfId="84"/>
    <cellStyle name="差_龙镇污水经济评价表格2改2012.6.11" xfId="85"/>
    <cellStyle name="差_龙镇污水经济评价表格2改审后" xfId="86"/>
    <cellStyle name="差_庆安县给水工程可研(市政二周军)改后" xfId="87"/>
    <cellStyle name="差_庆安县给水工程可研(市政二周军)改后_海伦市生活垃圾处理工程" xfId="88"/>
    <cellStyle name="差_双丰污水工程经济评价表格2" xfId="89"/>
    <cellStyle name="差_双鸭山三期经济评价表1改" xfId="90"/>
    <cellStyle name="差_汤原鹤立镇污水经济评价表格3" xfId="91"/>
    <cellStyle name="差_土龙山排水" xfId="92"/>
    <cellStyle name="差_新林污水经济评价表格2" xfId="93"/>
    <cellStyle name="常规_2002总概算表" xfId="94"/>
    <cellStyle name="常规_2002总概算表 2" xfId="95"/>
    <cellStyle name="常规_呼玛给水工程 2" xfId="96"/>
    <cellStyle name="常规_经济评价表" xfId="97"/>
    <cellStyle name="常规_绥化给水工程" xfId="98"/>
    <cellStyle name="常规_绥化给水工程 2" xfId="99"/>
    <cellStyle name="常规_同江排水及污水治理工程概算表 2" xfId="100"/>
    <cellStyle name="常规_五大连池排水工程概算表 2" xfId="101"/>
    <cellStyle name="好_2011年总估算表" xfId="102"/>
    <cellStyle name="好_2011年总估算表_海伦市生活垃圾处理工程" xfId="103"/>
    <cellStyle name="好_2012年总估算表" xfId="104"/>
    <cellStyle name="好_2012年总估算表_海伦市生活垃圾处理工程" xfId="105"/>
    <cellStyle name="好_柴河林业局局址供水扩建工程可研5.3" xfId="106"/>
    <cellStyle name="好_抚远给水修改" xfId="107"/>
    <cellStyle name="好_抚远给水修改_海伦市生活垃圾处理工程" xfId="108"/>
    <cellStyle name="好_海伦垃圾改" xfId="109"/>
    <cellStyle name="好_海伦市海北镇给水可研6000市政一4.27" xfId="110"/>
    <cellStyle name="好_海伦市生活垃圾处理工程" xfId="111"/>
    <cellStyle name="好_浩良河给水经济评价表格改2" xfId="112"/>
    <cellStyle name="好_亮子河旅游经济（修改）08.22" xfId="113"/>
    <cellStyle name="好_亮子河旅游经济（修改）08.22_海伦市生活垃圾处理工程" xfId="114"/>
    <cellStyle name="好_龙镇污水经济评价表格2改2012.6.11" xfId="115"/>
    <cellStyle name="好_龙镇污水经济评价表格2改审后" xfId="116"/>
    <cellStyle name="好_庆安县给水工程可研(市政二周军)改后" xfId="117"/>
    <cellStyle name="好_庆安县给水工程可研(市政二周军)改后_海伦市生活垃圾处理工程" xfId="118"/>
    <cellStyle name="好_双丰污水工程经济评价表格2" xfId="119"/>
    <cellStyle name="好_双鸭山三期经济评价表1改" xfId="120"/>
    <cellStyle name="好_汤原鹤立镇污水经济评价表格3" xfId="121"/>
    <cellStyle name="好_土龙山排水" xfId="122"/>
    <cellStyle name="好_土龙山排水_海伦市生活垃圾处理工程" xfId="123"/>
    <cellStyle name="普通_laroux" xfId="124"/>
    <cellStyle name="千分位_laroux" xfId="125"/>
    <cellStyle name="千位[0]_laroux" xfId="126"/>
    <cellStyle name="千位_laroux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3891;&#27721;&#33391;\&#22825;&#27941;\&#22825;&#27941;&#21462;&#36153;\&#22825;&#27941;&#21462;&#3615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2004.12\11&#24037;&#31243;\2011&#24180;3-5&#26376;&#39033;&#30446;\&#40857;&#27743;&#21439;&#24635;&#25237;&#36164;&#20272;&#31639;&#34920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0740;\&#21335;&#23665;&#21306;&#29420;&#31435;&#24037;&#30719;&#21306;&#25913;&#36896;&#25644;&#36801;&#24037;&#31243;\&#65288;&#20462;&#25913;&#65289;&#21335;&#23665;&#29420;&#31435;&#24037;&#30719;&#36164;&#37329;&#30003;&#35831;&#25253;&#21578;2014&#65288;&#32463;&#27982;&#20998;&#26512;&#65289;\&#21335;&#23665;&#29420;&#31435;&#24037;&#30719;&#36164;&#37329;&#30003;&#35831;&#25253;&#21578;2014&#65288;&#32463;&#27982;&#20998;&#26512;&#65289;\&#32463;&#27982;&#20998;&#26512;\&#32463;&#27982;&#20998;&#26512;\&#32463;&#27982;&#20998;&#2651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3478;&#21644;&#19975;&#20107;&#20852;\AppData\Roaming\kingsoft\office6\backup\&#32463;&#27982;&#20998;&#26512;\&#32463;&#27982;&#20998;&#26512;\&#32463;&#27982;&#20998;&#2651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24635;&#27010;&#31639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1490;&#33391;&#21518;&#26469;\&#20892;&#22330;&#20844;&#23433;&#23616;&#12289;&#27861;&#38498;&#32467;&#31639;\&#20844;&#23433;&#23616;&#26631;&#20934;&#24037;&#31243;&#37327;&#35745;&#31639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9044;&#31639;&#25991;&#20214;\03&#24037;&#20316;&#31807;\&#24635;&#27010;&#31639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2485;&#33452;&#27827;\&#20108;&#29256;\&#32485;&#2144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9044;&#31639;&#25991;&#20214;\07&#24037;&#20316;&#34180;\excel&#25991;&#20214;&#22841;\&#32473;&#27700;\My%20Documents\&#39044;&#31639;&#25991;&#20214;\05&#24180;&#24037;&#20316;&#31807;\&#24635;&#27010;&#31639;&#3492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2823;&#20852;&#23433;&#23725;&#24037;&#19994;&#22253;&#213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给排水"/>
      <sheetName val="Sheet1"/>
      <sheetName val="Sheet2"/>
      <sheetName val="Sheet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数据"/>
      <sheetName val="总投资估算表"/>
      <sheetName val="建设投资估算表"/>
      <sheetName val="建设期利息估算表"/>
      <sheetName val="流动"/>
      <sheetName val="分年"/>
      <sheetName val="营业收入"/>
      <sheetName val="外购原材料"/>
      <sheetName val="外购燃料动力"/>
      <sheetName val="工资及福利"/>
      <sheetName val="固定资产折旧"/>
      <sheetName val="成本表"/>
      <sheetName val="项目现金"/>
      <sheetName val="资本金现金"/>
      <sheetName val="利润表"/>
      <sheetName val="财务计划现金"/>
      <sheetName val="负债表"/>
      <sheetName val="借款"/>
      <sheetName val="来源"/>
      <sheetName val="敏感"/>
      <sheetName val="之后不打===="/>
      <sheetName val="Sheet1"/>
    </sheetNames>
    <sheetDataSet>
      <sheetData sheetId="0">
        <row r="5">
          <cell r="D5">
            <v>7.47</v>
          </cell>
        </row>
        <row r="7">
          <cell r="F7">
            <v>100</v>
          </cell>
        </row>
      </sheetData>
      <sheetData sheetId="4">
        <row r="6">
          <cell r="B6">
            <v>12</v>
          </cell>
        </row>
        <row r="8">
          <cell r="B8">
            <v>12</v>
          </cell>
        </row>
        <row r="11">
          <cell r="B11">
            <v>12</v>
          </cell>
        </row>
        <row r="13">
          <cell r="B1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成本费用估算表 "/>
      <sheetName val="外购燃料和动力费估算表"/>
      <sheetName val="折旧及摊销计算表"/>
      <sheetName val="收入估算表"/>
      <sheetName val="利润与利润分配表"/>
      <sheetName val="借款还本付息计划表"/>
      <sheetName val="资金来源与运用"/>
      <sheetName val="资产负债表"/>
      <sheetName val="项目投资现金流量表"/>
      <sheetName val="项目资本金现金流量表"/>
      <sheetName val="000000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总成本费用估算表 "/>
      <sheetName val="外购燃料和动力费估算表"/>
      <sheetName val="折旧及摊销计算表"/>
      <sheetName val="收入估算表"/>
      <sheetName val="利润与利润分配表"/>
      <sheetName val="借款还本付息计划表"/>
      <sheetName val="资金来源与运用"/>
      <sheetName val="资产负债表"/>
      <sheetName val="项目投资现金流量表"/>
      <sheetName val="项目资本金现金流量表"/>
      <sheetName val="000000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加格达奇"/>
      <sheetName val="双鸭山"/>
      <sheetName val="大庆"/>
      <sheetName val="北安一期"/>
      <sheetName val="北安远期"/>
      <sheetName val="大庆优质水"/>
      <sheetName val="绥化给水"/>
      <sheetName val="林甸污水"/>
      <sheetName val="抚远给水远"/>
      <sheetName val="抚远给水近"/>
      <sheetName val="鹤岗给水"/>
      <sheetName val="抚远排水远"/>
      <sheetName val="抚远排水近"/>
      <sheetName val="大庆中引"/>
      <sheetName val="宝清污水"/>
      <sheetName val="鹤岗给水新 (2)"/>
      <sheetName val="威虎山"/>
      <sheetName val="林口给水"/>
      <sheetName val="林口给水一(2)期"/>
      <sheetName val="林口给水一期"/>
      <sheetName val="Sheet1 (19)"/>
      <sheetName val="Sheet1 (20)"/>
      <sheetName val="绥滨给水"/>
      <sheetName val="绥滨给水一期"/>
      <sheetName val="鹤岗给水 (2)"/>
      <sheetName val="Sheet1 (21)"/>
      <sheetName val="通北排水"/>
      <sheetName val="Sheet1 (22)"/>
      <sheetName val="林口给水一期 (2)"/>
      <sheetName val="林口给水一期 (3)"/>
      <sheetName val="通北排水一"/>
      <sheetName val="黑河绿化"/>
      <sheetName val="黑河给排水"/>
      <sheetName val="满洲里给水"/>
      <sheetName val="海林给水"/>
      <sheetName val="Sheet1 (36)"/>
      <sheetName val="Sheet1 (29)"/>
      <sheetName val="Sheet1 (30)"/>
      <sheetName val="Sheet1 (31)"/>
      <sheetName val="Sheet1 (32)"/>
      <sheetName val="Sheet1 (33)"/>
      <sheetName val="Sheet1 (34)"/>
      <sheetName val="得满污水"/>
      <sheetName val="得满污水 (2)"/>
      <sheetName val="Sheet1 (37)"/>
      <sheetName val="Sheet1 (38)"/>
      <sheetName val="Sheet1 (35)"/>
      <sheetName val="Sheet1 (25)"/>
      <sheetName val="Sheet1 (27)"/>
      <sheetName val="Sheet1 (26)"/>
      <sheetName val="Sheet1 (17)"/>
      <sheetName val="海拉尔正阳小区"/>
      <sheetName val="依兰给水"/>
      <sheetName val="Sheet1 (39)"/>
      <sheetName val="海拉尔正阳小区 (2)"/>
      <sheetName val="天涯陆角"/>
      <sheetName val="抚远旅游"/>
      <sheetName val="同江旅游"/>
      <sheetName val="伊春五营近"/>
      <sheetName val="伊春五营远"/>
      <sheetName val="Sheet1 (44)"/>
      <sheetName val="Sheet1 (18)"/>
      <sheetName val="Sheet1 (41)"/>
      <sheetName val="Sheet1 (28)"/>
      <sheetName val="天涯陆角 (2)"/>
      <sheetName val="金山屯旅游"/>
      <sheetName val="金山屯旅游近"/>
      <sheetName val="Sheet1 (42)"/>
      <sheetName val="总概算表 (21)"/>
      <sheetName val="总概算表 (22)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单位"/>
      <sheetName val="封面"/>
      <sheetName val="一层"/>
      <sheetName val="公寓照明"/>
      <sheetName val="负一层干线"/>
      <sheetName val="负二层干线"/>
      <sheetName val="负二层照明"/>
      <sheetName val="负一层照明"/>
      <sheetName val="一二层照明"/>
      <sheetName val="三层照明"/>
      <sheetName val="四五层照明"/>
      <sheetName val="六层照明（图纸暂定）"/>
      <sheetName val=" 合计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加格达奇"/>
      <sheetName val="双鸭山"/>
      <sheetName val="大庆"/>
      <sheetName val="北安一期"/>
      <sheetName val="北安远期"/>
      <sheetName val="大庆优质水"/>
      <sheetName val="绥化给水"/>
      <sheetName val="林甸污水"/>
      <sheetName val="抚远给水远"/>
      <sheetName val="抚远给水近"/>
      <sheetName val="鹤岗给水"/>
      <sheetName val="抚远排水远"/>
      <sheetName val="抚远排水近"/>
      <sheetName val="大庆中引"/>
      <sheetName val="宝清污水"/>
      <sheetName val="鹤岗给水新 (2)"/>
      <sheetName val="威虎山"/>
      <sheetName val="林口给水"/>
      <sheetName val="林口给水一(2)期"/>
      <sheetName val="林口给水一期"/>
      <sheetName val="绥滨给水"/>
      <sheetName val="绥滨给水一期"/>
      <sheetName val="鹤岗给水 (2)"/>
      <sheetName val="通北排水"/>
      <sheetName val="通北排水一"/>
      <sheetName val="黑河绿化"/>
      <sheetName val="黑河给排水"/>
      <sheetName val="Sheet1 (27)"/>
      <sheetName val="Sheet1 (28)"/>
      <sheetName val="Sheet1 (17)"/>
      <sheetName val="Sheet1 (19)"/>
      <sheetName val="Sheet1 (25)"/>
      <sheetName val="Sheet1 (20)"/>
      <sheetName val="Sheet1 (21)"/>
      <sheetName val="Sheet1 (22)"/>
      <sheetName val="林口给水一期 (2)"/>
      <sheetName val="林口给水一期 (3)"/>
      <sheetName val="满洲里给水"/>
      <sheetName val="海林给水"/>
      <sheetName val="Sheet1 (36)"/>
      <sheetName val="Sheet1 (29)"/>
      <sheetName val="Sheet1 (30)"/>
      <sheetName val="Sheet1 (31)"/>
      <sheetName val="Sheet1 (32)"/>
      <sheetName val="Sheet1 (33)"/>
      <sheetName val="Sheet1 (34)"/>
      <sheetName val="得满污水"/>
      <sheetName val="得满污水 (2)"/>
      <sheetName val="Sheet1 (37)"/>
      <sheetName val="Sheet1 (38)"/>
      <sheetName val="Sheet1 (35)"/>
      <sheetName val="Sheet1 (26)"/>
      <sheetName val="海拉尔正阳小区"/>
      <sheetName val="依兰给水"/>
      <sheetName val="Sheet1 (39)"/>
      <sheetName val="海拉尔正阳小区 (2)"/>
      <sheetName val="天涯陆角"/>
      <sheetName val="抚远旅游"/>
      <sheetName val="同江旅游"/>
      <sheetName val="伊春五营近"/>
      <sheetName val="伊春五营远"/>
      <sheetName val="Sheet1 (44)"/>
      <sheetName val="Sheet1 (18)"/>
      <sheetName val="Sheet1 (41)"/>
      <sheetName val="天涯陆角 (2)"/>
      <sheetName val="金山屯旅游"/>
      <sheetName val="金山屯旅游近"/>
      <sheetName val="Sheet1 (42)"/>
      <sheetName val="总概算表 (21)"/>
      <sheetName val="总概算表 (22)"/>
      <sheetName val="Sheet1"/>
      <sheetName val="Sheet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其他费用"/>
      <sheetName val="总概算表"/>
      <sheetName val="综合"/>
      <sheetName val="工艺"/>
      <sheetName val="给排水"/>
      <sheetName val="暖通"/>
      <sheetName val="电气"/>
      <sheetName val="仪表"/>
      <sheetName val="机修设备"/>
      <sheetName val="后边不打印"/>
      <sheetName val="Sheet9"/>
      <sheetName val="Sheet2"/>
      <sheetName val="拆除工程"/>
      <sheetName val="管材价格（天）"/>
      <sheetName val="材料表"/>
      <sheetName val="钢管"/>
      <sheetName val="编制可行性研究收费"/>
      <sheetName val="评估可行性研究报告"/>
      <sheetName val="设计费收费"/>
      <sheetName val="Sheet8"/>
      <sheetName val="Sheet7"/>
      <sheetName val="Sheet6"/>
      <sheetName val="Sheet5"/>
      <sheetName val="Sheet4"/>
      <sheetName val="Sheet3"/>
      <sheetName val="河南"/>
      <sheetName val="非标设计费"/>
      <sheetName val="Sheet1"/>
      <sheetName val="Sheet3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加格达奇"/>
      <sheetName val="双鸭山"/>
      <sheetName val="大庆"/>
      <sheetName val="北安一期"/>
      <sheetName val="北安远期"/>
      <sheetName val="大庆优质水"/>
      <sheetName val="绥化给水"/>
      <sheetName val="林甸污水"/>
      <sheetName val="抚远给水远"/>
      <sheetName val="抚远给水近"/>
      <sheetName val="鹤岗给水"/>
      <sheetName val="抚远排水远"/>
      <sheetName val="抚远排水近"/>
      <sheetName val="大庆中引"/>
      <sheetName val="宝清污水"/>
      <sheetName val="鹤岗给水新 (2)"/>
      <sheetName val="威虎山"/>
      <sheetName val="林口给水"/>
      <sheetName val="林口给水一(2)期"/>
      <sheetName val="林口给水一期"/>
      <sheetName val="绥滨给水"/>
      <sheetName val="绥滨给水一期"/>
      <sheetName val="鹤岗给水 (2)"/>
      <sheetName val="通北排水"/>
      <sheetName val="通北排水一"/>
      <sheetName val="黑河绿化"/>
      <sheetName val="黑河给排水"/>
      <sheetName val="Sheet1 (27)"/>
      <sheetName val="Sheet1 (28)"/>
      <sheetName val="Sheet1 (17)"/>
      <sheetName val="Sheet1 (19)"/>
      <sheetName val="Sheet1 (25)"/>
      <sheetName val="Sheet1 (20)"/>
      <sheetName val="Sheet1 (21)"/>
      <sheetName val="Sheet1 (22)"/>
      <sheetName val="林口给水一期 (2)"/>
      <sheetName val="林口给水一期 (3)"/>
      <sheetName val="满洲里给水"/>
      <sheetName val="海林给水"/>
      <sheetName val="Sheet1 (36)"/>
      <sheetName val="Sheet1 (29)"/>
      <sheetName val="Sheet1 (30)"/>
      <sheetName val="Sheet1 (31)"/>
      <sheetName val="Sheet1 (32)"/>
      <sheetName val="Sheet1 (33)"/>
      <sheetName val="Sheet1 (34)"/>
      <sheetName val="得满污水"/>
      <sheetName val="得满污水 (2)"/>
      <sheetName val="Sheet1 (37)"/>
      <sheetName val="Sheet1 (38)"/>
      <sheetName val="Sheet1 (35)"/>
      <sheetName val="Sheet1 (26)"/>
      <sheetName val="海拉尔正阳小区"/>
      <sheetName val="依兰给水"/>
      <sheetName val="Sheet1 (39)"/>
      <sheetName val="海拉尔正阳小区 (2)"/>
      <sheetName val="天涯陆角"/>
      <sheetName val="抚远旅游"/>
      <sheetName val="同江旅游"/>
      <sheetName val="伊春五营近"/>
      <sheetName val="伊春五营远"/>
      <sheetName val="Sheet1 (44)"/>
      <sheetName val="Sheet1 (18)"/>
      <sheetName val="Sheet1 (41)"/>
      <sheetName val="天涯陆角 (2)"/>
      <sheetName val="金山屯旅游"/>
      <sheetName val="金山屯旅游近"/>
      <sheetName val="Sheet1 (42)"/>
      <sheetName val="总概算表 (21)"/>
      <sheetName val="总概算表 (22)"/>
      <sheetName val="Sheet1"/>
      <sheetName val="Sheet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加区"/>
      <sheetName val="呼玛"/>
      <sheetName val="塔河"/>
      <sheetName val="漠河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zoomScale="75" zoomScaleNormal="75" workbookViewId="0" topLeftCell="A1">
      <selection activeCell="H26" sqref="H26"/>
    </sheetView>
  </sheetViews>
  <sheetFormatPr defaultColWidth="9.00390625" defaultRowHeight="14.25"/>
  <cols>
    <col min="1" max="1" width="7.00390625" style="0" customWidth="1"/>
    <col min="2" max="2" width="16.625" style="0" customWidth="1"/>
    <col min="3" max="15" width="8.125" style="0" customWidth="1"/>
  </cols>
  <sheetData>
    <row r="1" spans="2:15" ht="50.25" customHeight="1">
      <c r="B1" s="56"/>
      <c r="C1" s="56"/>
      <c r="D1" s="56"/>
      <c r="E1" s="56"/>
      <c r="F1" s="8" t="s">
        <v>0</v>
      </c>
      <c r="G1" s="8"/>
      <c r="H1" s="8"/>
      <c r="I1" s="8"/>
      <c r="J1" s="8"/>
      <c r="K1" s="68"/>
      <c r="L1" s="68"/>
      <c r="M1" s="68"/>
      <c r="N1" s="68"/>
      <c r="O1" s="68"/>
    </row>
    <row r="2" spans="2:15" ht="16.5" customHeight="1">
      <c r="B2" s="56"/>
      <c r="C2" s="56"/>
      <c r="D2" s="56"/>
      <c r="E2" s="56"/>
      <c r="F2" s="56"/>
      <c r="G2" s="59"/>
      <c r="H2" s="59"/>
      <c r="I2" s="59"/>
      <c r="J2" s="56"/>
      <c r="K2" s="56"/>
      <c r="L2" s="56"/>
      <c r="M2" s="56"/>
      <c r="N2" s="56"/>
      <c r="O2" s="160" t="s">
        <v>1</v>
      </c>
    </row>
    <row r="3" spans="1:15" ht="30" customHeight="1">
      <c r="A3" s="9" t="s">
        <v>2</v>
      </c>
      <c r="B3" s="9" t="s">
        <v>3</v>
      </c>
      <c r="C3" s="9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</row>
    <row r="4" spans="1:15" ht="19.5" customHeight="1">
      <c r="A4" s="9">
        <v>1</v>
      </c>
      <c r="B4" s="158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9">
        <v>1.1</v>
      </c>
      <c r="B5" s="158" t="s">
        <v>5</v>
      </c>
      <c r="C5" s="21">
        <v>600</v>
      </c>
      <c r="D5" s="21"/>
      <c r="E5" s="21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9.5" customHeight="1">
      <c r="A6" s="9">
        <v>1.2</v>
      </c>
      <c r="B6" s="158" t="s">
        <v>6</v>
      </c>
      <c r="C6" s="21"/>
      <c r="D6" s="21"/>
      <c r="E6" s="21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9.5" customHeight="1">
      <c r="A7" s="9">
        <v>1.3</v>
      </c>
      <c r="B7" s="158" t="s">
        <v>7</v>
      </c>
      <c r="C7" s="21">
        <v>597.49</v>
      </c>
      <c r="D7" s="21"/>
      <c r="E7" s="21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ht="19.5" customHeight="1" hidden="1">
      <c r="A8" s="9"/>
      <c r="B8" s="158"/>
      <c r="C8" s="21"/>
      <c r="D8" s="21"/>
      <c r="E8" s="21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 hidden="1">
      <c r="A9" s="9"/>
      <c r="B9" s="158"/>
      <c r="C9" s="21"/>
      <c r="D9" s="21"/>
      <c r="E9" s="21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9.5" customHeight="1" hidden="1">
      <c r="A10" s="9"/>
      <c r="B10" s="158"/>
      <c r="C10" s="21"/>
      <c r="D10" s="21"/>
      <c r="E10" s="21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 hidden="1">
      <c r="A11" s="9"/>
      <c r="B11" s="158"/>
      <c r="C11" s="21"/>
      <c r="D11" s="21"/>
      <c r="E11" s="21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9.5" customHeight="1">
      <c r="A12" s="9"/>
      <c r="B12" s="158" t="s">
        <v>8</v>
      </c>
      <c r="C12" s="21">
        <f>SUM(C5:C11)</f>
        <v>1197.49</v>
      </c>
      <c r="D12" s="21"/>
      <c r="E12" s="21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9.5" customHeight="1">
      <c r="A13" s="9">
        <v>2</v>
      </c>
      <c r="B13" s="158" t="s">
        <v>9</v>
      </c>
      <c r="C13" s="21"/>
      <c r="D13" s="21"/>
      <c r="E13" s="21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1:15" ht="19.5" customHeight="1">
      <c r="A14" s="9">
        <v>2.1</v>
      </c>
      <c r="B14" s="158" t="s">
        <v>5</v>
      </c>
      <c r="C14" s="21">
        <v>300</v>
      </c>
      <c r="D14" s="21">
        <v>300</v>
      </c>
      <c r="E14" s="21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9.5" customHeight="1">
      <c r="A15" s="9">
        <v>2.2</v>
      </c>
      <c r="B15" s="158" t="s">
        <v>6</v>
      </c>
      <c r="C15" s="21"/>
      <c r="D15" s="21"/>
      <c r="E15" s="21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ht="19.5" customHeight="1">
      <c r="A16" s="9">
        <v>2.3</v>
      </c>
      <c r="B16" s="158" t="s">
        <v>7</v>
      </c>
      <c r="C16" s="21">
        <v>300</v>
      </c>
      <c r="D16" s="21">
        <v>297.49</v>
      </c>
      <c r="E16" s="21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ht="19.5" customHeight="1">
      <c r="A17" s="9"/>
      <c r="B17" s="158" t="s">
        <v>8</v>
      </c>
      <c r="C17" s="21">
        <f>SUM(C14:C16)</f>
        <v>600</v>
      </c>
      <c r="D17" s="21">
        <f>SUM(D14:D16)</f>
        <v>597.49</v>
      </c>
      <c r="E17" s="21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9.5" customHeight="1">
      <c r="A18" s="9"/>
      <c r="B18" s="158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19.5" customHeight="1">
      <c r="A19" s="9"/>
      <c r="B19" s="158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ht="19.5" customHeight="1">
      <c r="A20" s="159"/>
      <c r="B20" s="158"/>
      <c r="C20" s="13"/>
      <c r="D20" s="13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9.5" customHeight="1">
      <c r="A21" s="159"/>
      <c r="B21" s="158"/>
      <c r="C21" s="13"/>
      <c r="D21" s="13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9.5" customHeight="1">
      <c r="A22" s="159"/>
      <c r="B22" s="158"/>
      <c r="C22" s="13"/>
      <c r="D22" s="13"/>
      <c r="E22" s="13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5" spans="8:14" ht="14.25">
      <c r="H25" s="1"/>
      <c r="I25" s="1"/>
      <c r="J25" s="161"/>
      <c r="L25" s="1"/>
      <c r="M25" s="1"/>
      <c r="N25" s="6"/>
    </row>
  </sheetData>
  <sheetProtection/>
  <mergeCells count="3">
    <mergeCell ref="F1:J1"/>
    <mergeCell ref="H25:I25"/>
    <mergeCell ref="L25:M25"/>
  </mergeCells>
  <printOptions verticalCentered="1"/>
  <pageMargins left="0.59" right="0" top="0" bottom="0.59" header="0" footer="0.39"/>
  <pageSetup firstPageNumber="90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O35"/>
  <sheetViews>
    <sheetView tabSelected="1" workbookViewId="0" topLeftCell="A1">
      <selection activeCell="N22" sqref="N22"/>
    </sheetView>
  </sheetViews>
  <sheetFormatPr defaultColWidth="9.00390625" defaultRowHeight="14.25"/>
  <cols>
    <col min="1" max="1" width="4.625" style="105" customWidth="1"/>
    <col min="2" max="2" width="18.75390625" style="105" customWidth="1"/>
    <col min="3" max="3" width="12.375" style="107" customWidth="1"/>
    <col min="4" max="4" width="12.25390625" style="107" customWidth="1"/>
    <col min="5" max="5" width="12.375" style="107" customWidth="1"/>
    <col min="6" max="6" width="7.75390625" style="107" customWidth="1"/>
    <col min="7" max="7" width="13.25390625" style="107" customWidth="1"/>
    <col min="8" max="8" width="4.875" style="105" customWidth="1"/>
    <col min="9" max="11" width="9.00390625" style="105" customWidth="1"/>
    <col min="12" max="13" width="9.25390625" style="105" bestFit="1" customWidth="1"/>
    <col min="14" max="248" width="9.00390625" style="105" customWidth="1"/>
    <col min="249" max="249" width="9.00390625" style="108" customWidth="1"/>
  </cols>
  <sheetData>
    <row r="1" spans="3:6" ht="50.25" customHeight="1">
      <c r="C1" s="109" t="s">
        <v>10</v>
      </c>
      <c r="D1" s="109" t="s">
        <v>11</v>
      </c>
      <c r="E1" s="109" t="s">
        <v>12</v>
      </c>
      <c r="F1" s="109" t="s">
        <v>13</v>
      </c>
    </row>
    <row r="2" spans="1:8" ht="18" customHeight="1">
      <c r="A2" s="110"/>
      <c r="C2" s="111"/>
      <c r="D2" s="111"/>
      <c r="E2" s="111"/>
      <c r="F2" s="111"/>
      <c r="G2" s="111"/>
      <c r="H2" s="110"/>
    </row>
    <row r="3" spans="1:8" ht="18" customHeight="1">
      <c r="A3" s="112" t="s">
        <v>14</v>
      </c>
      <c r="B3" s="110"/>
      <c r="C3" s="111"/>
      <c r="D3" s="111"/>
      <c r="E3" s="111"/>
      <c r="F3" s="111"/>
      <c r="G3" s="113" t="s">
        <v>15</v>
      </c>
      <c r="H3" s="114"/>
    </row>
    <row r="4" spans="1:8" ht="24" customHeight="1">
      <c r="A4" s="115" t="s">
        <v>16</v>
      </c>
      <c r="B4" s="116" t="s">
        <v>17</v>
      </c>
      <c r="C4" s="117" t="s">
        <v>18</v>
      </c>
      <c r="D4" s="117"/>
      <c r="E4" s="117"/>
      <c r="F4" s="117"/>
      <c r="G4" s="117"/>
      <c r="H4" s="117" t="s">
        <v>19</v>
      </c>
    </row>
    <row r="5" spans="1:8" ht="33.75" customHeight="1">
      <c r="A5" s="115"/>
      <c r="B5" s="117"/>
      <c r="C5" s="118" t="s">
        <v>20</v>
      </c>
      <c r="D5" s="118" t="s">
        <v>21</v>
      </c>
      <c r="E5" s="118" t="s">
        <v>22</v>
      </c>
      <c r="F5" s="118" t="s">
        <v>23</v>
      </c>
      <c r="G5" s="119" t="s">
        <v>24</v>
      </c>
      <c r="H5" s="117"/>
    </row>
    <row r="6" spans="1:249" s="103" customFormat="1" ht="33.75" customHeight="1">
      <c r="A6" s="115">
        <v>1</v>
      </c>
      <c r="B6" s="117" t="s">
        <v>25</v>
      </c>
      <c r="C6" s="120">
        <v>1545911.5</v>
      </c>
      <c r="D6" s="121"/>
      <c r="E6" s="121"/>
      <c r="F6" s="121"/>
      <c r="G6" s="120">
        <f>SUM(C6:F6)</f>
        <v>1545911.5</v>
      </c>
      <c r="H6" s="122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7"/>
    </row>
    <row r="7" spans="1:249" s="103" customFormat="1" ht="33.75" customHeight="1">
      <c r="A7" s="115">
        <v>2</v>
      </c>
      <c r="B7" s="117" t="s">
        <v>26</v>
      </c>
      <c r="C7" s="120">
        <v>6442231.22</v>
      </c>
      <c r="D7" s="121"/>
      <c r="E7" s="121"/>
      <c r="F7" s="121"/>
      <c r="G7" s="120">
        <f aca="true" t="shared" si="0" ref="G6:G13">SUM(C7:F7)</f>
        <v>6442231.22</v>
      </c>
      <c r="H7" s="122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7"/>
    </row>
    <row r="8" spans="1:249" s="103" customFormat="1" ht="33.75" customHeight="1">
      <c r="A8" s="115">
        <v>3</v>
      </c>
      <c r="B8" s="117" t="s">
        <v>27</v>
      </c>
      <c r="C8" s="120">
        <v>502958.7</v>
      </c>
      <c r="D8" s="120"/>
      <c r="E8" s="120"/>
      <c r="F8" s="121"/>
      <c r="G8" s="120">
        <f t="shared" si="0"/>
        <v>502958.7</v>
      </c>
      <c r="H8" s="122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7"/>
    </row>
    <row r="9" spans="1:249" s="104" customFormat="1" ht="33.75" customHeight="1">
      <c r="A9" s="115">
        <v>4</v>
      </c>
      <c r="B9" s="123" t="s">
        <v>28</v>
      </c>
      <c r="C9" s="120"/>
      <c r="D9" s="120">
        <v>5484485.2</v>
      </c>
      <c r="E9" s="121"/>
      <c r="F9" s="121"/>
      <c r="G9" s="120">
        <f t="shared" si="0"/>
        <v>5484485.2</v>
      </c>
      <c r="H9" s="124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  <c r="DK9" s="155"/>
      <c r="DL9" s="155"/>
      <c r="DM9" s="155"/>
      <c r="DN9" s="155"/>
      <c r="DO9" s="155"/>
      <c r="DP9" s="155"/>
      <c r="DQ9" s="155"/>
      <c r="DR9" s="155"/>
      <c r="DS9" s="155"/>
      <c r="DT9" s="155"/>
      <c r="DU9" s="155"/>
      <c r="DV9" s="155"/>
      <c r="DW9" s="155"/>
      <c r="DX9" s="155"/>
      <c r="DY9" s="155"/>
      <c r="DZ9" s="155"/>
      <c r="EA9" s="155"/>
      <c r="EB9" s="155"/>
      <c r="EC9" s="155"/>
      <c r="ED9" s="155"/>
      <c r="EE9" s="155"/>
      <c r="EF9" s="155"/>
      <c r="EG9" s="155"/>
      <c r="EH9" s="155"/>
      <c r="EI9" s="155"/>
      <c r="EJ9" s="155"/>
      <c r="EK9" s="155"/>
      <c r="EL9" s="155"/>
      <c r="EM9" s="155"/>
      <c r="EN9" s="155"/>
      <c r="EO9" s="155"/>
      <c r="EP9" s="155"/>
      <c r="EQ9" s="155"/>
      <c r="ER9" s="155"/>
      <c r="ES9" s="155"/>
      <c r="ET9" s="155"/>
      <c r="EU9" s="155"/>
      <c r="EV9" s="155"/>
      <c r="EW9" s="155"/>
      <c r="EX9" s="155"/>
      <c r="EY9" s="155"/>
      <c r="EZ9" s="155"/>
      <c r="FA9" s="155"/>
      <c r="FB9" s="155"/>
      <c r="FC9" s="155"/>
      <c r="FD9" s="155"/>
      <c r="FE9" s="155"/>
      <c r="FF9" s="155"/>
      <c r="FG9" s="155"/>
      <c r="FH9" s="155"/>
      <c r="FI9" s="155"/>
      <c r="FJ9" s="155"/>
      <c r="FK9" s="155"/>
      <c r="FL9" s="155"/>
      <c r="FM9" s="155"/>
      <c r="FN9" s="155"/>
      <c r="FO9" s="155"/>
      <c r="FP9" s="155"/>
      <c r="FQ9" s="155"/>
      <c r="FR9" s="155"/>
      <c r="FS9" s="155"/>
      <c r="FT9" s="155"/>
      <c r="FU9" s="155"/>
      <c r="FV9" s="155"/>
      <c r="FW9" s="155"/>
      <c r="FX9" s="155"/>
      <c r="FY9" s="155"/>
      <c r="FZ9" s="155"/>
      <c r="GA9" s="155"/>
      <c r="GB9" s="155"/>
      <c r="GC9" s="155"/>
      <c r="GD9" s="155"/>
      <c r="GE9" s="155"/>
      <c r="GF9" s="155"/>
      <c r="GG9" s="155"/>
      <c r="GH9" s="155"/>
      <c r="GI9" s="155"/>
      <c r="GJ9" s="155"/>
      <c r="GK9" s="155"/>
      <c r="GL9" s="155"/>
      <c r="GM9" s="155"/>
      <c r="GN9" s="155"/>
      <c r="GO9" s="155"/>
      <c r="GP9" s="155"/>
      <c r="GQ9" s="155"/>
      <c r="GR9" s="155"/>
      <c r="GS9" s="155"/>
      <c r="GT9" s="155"/>
      <c r="GU9" s="155"/>
      <c r="GV9" s="155"/>
      <c r="GW9" s="155"/>
      <c r="GX9" s="155"/>
      <c r="GY9" s="155"/>
      <c r="GZ9" s="155"/>
      <c r="HA9" s="155"/>
      <c r="HB9" s="155"/>
      <c r="HC9" s="155"/>
      <c r="HD9" s="155"/>
      <c r="HE9" s="155"/>
      <c r="HF9" s="155"/>
      <c r="HG9" s="155"/>
      <c r="HH9" s="155"/>
      <c r="HI9" s="155"/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55"/>
      <c r="IF9" s="155"/>
      <c r="IG9" s="155"/>
      <c r="IH9" s="155"/>
      <c r="II9" s="155"/>
      <c r="IJ9" s="155"/>
      <c r="IK9" s="155"/>
      <c r="IL9" s="155"/>
      <c r="IM9" s="155"/>
      <c r="IN9" s="155"/>
      <c r="IO9" s="157"/>
    </row>
    <row r="10" spans="1:249" s="104" customFormat="1" ht="33.75" customHeight="1">
      <c r="A10" s="115">
        <v>5</v>
      </c>
      <c r="B10" s="125" t="s">
        <v>29</v>
      </c>
      <c r="C10" s="120"/>
      <c r="D10" s="120">
        <v>2067512.33</v>
      </c>
      <c r="E10" s="121"/>
      <c r="F10" s="121"/>
      <c r="G10" s="120">
        <f t="shared" si="0"/>
        <v>2067512.33</v>
      </c>
      <c r="H10" s="124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  <c r="DU10" s="155"/>
      <c r="DV10" s="155"/>
      <c r="DW10" s="155"/>
      <c r="DX10" s="155"/>
      <c r="DY10" s="155"/>
      <c r="DZ10" s="155"/>
      <c r="EA10" s="155"/>
      <c r="EB10" s="155"/>
      <c r="EC10" s="155"/>
      <c r="ED10" s="155"/>
      <c r="EE10" s="155"/>
      <c r="EF10" s="155"/>
      <c r="EG10" s="155"/>
      <c r="EH10" s="155"/>
      <c r="EI10" s="155"/>
      <c r="EJ10" s="155"/>
      <c r="EK10" s="155"/>
      <c r="EL10" s="155"/>
      <c r="EM10" s="155"/>
      <c r="EN10" s="155"/>
      <c r="EO10" s="155"/>
      <c r="EP10" s="155"/>
      <c r="EQ10" s="155"/>
      <c r="ER10" s="155"/>
      <c r="ES10" s="155"/>
      <c r="ET10" s="155"/>
      <c r="EU10" s="155"/>
      <c r="EV10" s="155"/>
      <c r="EW10" s="155"/>
      <c r="EX10" s="155"/>
      <c r="EY10" s="155"/>
      <c r="EZ10" s="155"/>
      <c r="FA10" s="155"/>
      <c r="FB10" s="155"/>
      <c r="FC10" s="155"/>
      <c r="FD10" s="155"/>
      <c r="FE10" s="155"/>
      <c r="FF10" s="155"/>
      <c r="FG10" s="155"/>
      <c r="FH10" s="155"/>
      <c r="FI10" s="155"/>
      <c r="FJ10" s="155"/>
      <c r="FK10" s="155"/>
      <c r="FL10" s="155"/>
      <c r="FM10" s="155"/>
      <c r="FN10" s="155"/>
      <c r="FO10" s="155"/>
      <c r="FP10" s="155"/>
      <c r="FQ10" s="155"/>
      <c r="FR10" s="155"/>
      <c r="FS10" s="155"/>
      <c r="FT10" s="155"/>
      <c r="FU10" s="155"/>
      <c r="FV10" s="155"/>
      <c r="FW10" s="155"/>
      <c r="FX10" s="155"/>
      <c r="FY10" s="155"/>
      <c r="FZ10" s="155"/>
      <c r="GA10" s="155"/>
      <c r="GB10" s="155"/>
      <c r="GC10" s="155"/>
      <c r="GD10" s="155"/>
      <c r="GE10" s="155"/>
      <c r="GF10" s="155"/>
      <c r="GG10" s="155"/>
      <c r="GH10" s="155"/>
      <c r="GI10" s="155"/>
      <c r="GJ10" s="155"/>
      <c r="GK10" s="155"/>
      <c r="GL10" s="155"/>
      <c r="GM10" s="155"/>
      <c r="GN10" s="155"/>
      <c r="GO10" s="155"/>
      <c r="GP10" s="155"/>
      <c r="GQ10" s="155"/>
      <c r="GR10" s="155"/>
      <c r="GS10" s="155"/>
      <c r="GT10" s="155"/>
      <c r="GU10" s="155"/>
      <c r="GV10" s="155"/>
      <c r="GW10" s="155"/>
      <c r="GX10" s="155"/>
      <c r="GY10" s="155"/>
      <c r="GZ10" s="155"/>
      <c r="HA10" s="155"/>
      <c r="HB10" s="155"/>
      <c r="HC10" s="155"/>
      <c r="HD10" s="155"/>
      <c r="HE10" s="155"/>
      <c r="HF10" s="155"/>
      <c r="HG10" s="155"/>
      <c r="HH10" s="155"/>
      <c r="HI10" s="155"/>
      <c r="HJ10" s="155"/>
      <c r="HK10" s="155"/>
      <c r="HL10" s="155"/>
      <c r="HM10" s="155"/>
      <c r="HN10" s="155"/>
      <c r="HO10" s="155"/>
      <c r="HP10" s="155"/>
      <c r="HQ10" s="155"/>
      <c r="HR10" s="155"/>
      <c r="HS10" s="155"/>
      <c r="HT10" s="155"/>
      <c r="HU10" s="155"/>
      <c r="HV10" s="155"/>
      <c r="HW10" s="155"/>
      <c r="HX10" s="155"/>
      <c r="HY10" s="155"/>
      <c r="HZ10" s="155"/>
      <c r="IA10" s="155"/>
      <c r="IB10" s="155"/>
      <c r="IC10" s="155"/>
      <c r="ID10" s="155"/>
      <c r="IE10" s="155"/>
      <c r="IF10" s="155"/>
      <c r="IG10" s="155"/>
      <c r="IH10" s="155"/>
      <c r="II10" s="155"/>
      <c r="IJ10" s="155"/>
      <c r="IK10" s="155"/>
      <c r="IL10" s="155"/>
      <c r="IM10" s="155"/>
      <c r="IN10" s="155"/>
      <c r="IO10" s="157"/>
    </row>
    <row r="11" spans="1:249" s="104" customFormat="1" ht="33.75" customHeight="1">
      <c r="A11" s="115">
        <v>6</v>
      </c>
      <c r="B11" s="125" t="s">
        <v>30</v>
      </c>
      <c r="C11" s="120"/>
      <c r="D11" s="120">
        <v>335725.24</v>
      </c>
      <c r="E11" s="120">
        <v>1400000</v>
      </c>
      <c r="F11" s="121"/>
      <c r="G11" s="120">
        <f t="shared" si="0"/>
        <v>1735725.24</v>
      </c>
      <c r="H11" s="124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5"/>
      <c r="DA11" s="155"/>
      <c r="DB11" s="155"/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5"/>
      <c r="EJ11" s="155"/>
      <c r="EK11" s="155"/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5"/>
      <c r="FS11" s="155"/>
      <c r="FT11" s="155"/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5"/>
      <c r="HB11" s="155"/>
      <c r="HC11" s="155"/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5"/>
      <c r="IK11" s="155"/>
      <c r="IL11" s="155"/>
      <c r="IM11" s="155"/>
      <c r="IN11" s="155"/>
      <c r="IO11" s="157"/>
    </row>
    <row r="12" spans="1:249" s="104" customFormat="1" ht="33.75" customHeight="1">
      <c r="A12" s="115">
        <v>7</v>
      </c>
      <c r="B12" s="123" t="s">
        <v>31</v>
      </c>
      <c r="C12" s="120"/>
      <c r="D12" s="120">
        <v>27315.15</v>
      </c>
      <c r="E12" s="120">
        <v>250000</v>
      </c>
      <c r="F12" s="121"/>
      <c r="G12" s="120">
        <f t="shared" si="0"/>
        <v>277315.15</v>
      </c>
      <c r="H12" s="12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  <c r="CT12" s="155"/>
      <c r="CU12" s="155"/>
      <c r="CV12" s="155"/>
      <c r="CW12" s="155"/>
      <c r="CX12" s="155"/>
      <c r="CY12" s="155"/>
      <c r="CZ12" s="155"/>
      <c r="DA12" s="155"/>
      <c r="DB12" s="155"/>
      <c r="DC12" s="155"/>
      <c r="DD12" s="155"/>
      <c r="DE12" s="155"/>
      <c r="DF12" s="155"/>
      <c r="DG12" s="155"/>
      <c r="DH12" s="155"/>
      <c r="DI12" s="155"/>
      <c r="DJ12" s="155"/>
      <c r="DK12" s="155"/>
      <c r="DL12" s="155"/>
      <c r="DM12" s="155"/>
      <c r="DN12" s="155"/>
      <c r="DO12" s="155"/>
      <c r="DP12" s="155"/>
      <c r="DQ12" s="155"/>
      <c r="DR12" s="155"/>
      <c r="DS12" s="155"/>
      <c r="DT12" s="155"/>
      <c r="DU12" s="155"/>
      <c r="DV12" s="155"/>
      <c r="DW12" s="155"/>
      <c r="DX12" s="155"/>
      <c r="DY12" s="155"/>
      <c r="DZ12" s="155"/>
      <c r="EA12" s="155"/>
      <c r="EB12" s="155"/>
      <c r="EC12" s="155"/>
      <c r="ED12" s="155"/>
      <c r="EE12" s="155"/>
      <c r="EF12" s="155"/>
      <c r="EG12" s="155"/>
      <c r="EH12" s="155"/>
      <c r="EI12" s="155"/>
      <c r="EJ12" s="155"/>
      <c r="EK12" s="155"/>
      <c r="EL12" s="155"/>
      <c r="EM12" s="155"/>
      <c r="EN12" s="155"/>
      <c r="EO12" s="155"/>
      <c r="EP12" s="155"/>
      <c r="EQ12" s="155"/>
      <c r="ER12" s="155"/>
      <c r="ES12" s="155"/>
      <c r="ET12" s="155"/>
      <c r="EU12" s="155"/>
      <c r="EV12" s="155"/>
      <c r="EW12" s="155"/>
      <c r="EX12" s="155"/>
      <c r="EY12" s="155"/>
      <c r="EZ12" s="155"/>
      <c r="FA12" s="155"/>
      <c r="FB12" s="155"/>
      <c r="FC12" s="155"/>
      <c r="FD12" s="155"/>
      <c r="FE12" s="155"/>
      <c r="FF12" s="155"/>
      <c r="FG12" s="155"/>
      <c r="FH12" s="155"/>
      <c r="FI12" s="155"/>
      <c r="FJ12" s="155"/>
      <c r="FK12" s="155"/>
      <c r="FL12" s="155"/>
      <c r="FM12" s="155"/>
      <c r="FN12" s="155"/>
      <c r="FO12" s="155"/>
      <c r="FP12" s="155"/>
      <c r="FQ12" s="155"/>
      <c r="FR12" s="155"/>
      <c r="FS12" s="155"/>
      <c r="FT12" s="155"/>
      <c r="FU12" s="155"/>
      <c r="FV12" s="155"/>
      <c r="FW12" s="155"/>
      <c r="FX12" s="155"/>
      <c r="FY12" s="155"/>
      <c r="FZ12" s="155"/>
      <c r="GA12" s="155"/>
      <c r="GB12" s="155"/>
      <c r="GC12" s="155"/>
      <c r="GD12" s="155"/>
      <c r="GE12" s="155"/>
      <c r="GF12" s="155"/>
      <c r="GG12" s="155"/>
      <c r="GH12" s="155"/>
      <c r="GI12" s="155"/>
      <c r="GJ12" s="155"/>
      <c r="GK12" s="155"/>
      <c r="GL12" s="155"/>
      <c r="GM12" s="155"/>
      <c r="GN12" s="155"/>
      <c r="GO12" s="155"/>
      <c r="GP12" s="155"/>
      <c r="GQ12" s="155"/>
      <c r="GR12" s="155"/>
      <c r="GS12" s="155"/>
      <c r="GT12" s="155"/>
      <c r="GU12" s="155"/>
      <c r="GV12" s="155"/>
      <c r="GW12" s="155"/>
      <c r="GX12" s="155"/>
      <c r="GY12" s="155"/>
      <c r="GZ12" s="155"/>
      <c r="HA12" s="155"/>
      <c r="HB12" s="155"/>
      <c r="HC12" s="155"/>
      <c r="HD12" s="155"/>
      <c r="HE12" s="155"/>
      <c r="HF12" s="155"/>
      <c r="HG12" s="155"/>
      <c r="HH12" s="155"/>
      <c r="HI12" s="155"/>
      <c r="HJ12" s="155"/>
      <c r="HK12" s="155"/>
      <c r="HL12" s="155"/>
      <c r="HM12" s="155"/>
      <c r="HN12" s="155"/>
      <c r="HO12" s="155"/>
      <c r="HP12" s="155"/>
      <c r="HQ12" s="155"/>
      <c r="HR12" s="155"/>
      <c r="HS12" s="155"/>
      <c r="HT12" s="155"/>
      <c r="HU12" s="155"/>
      <c r="HV12" s="155"/>
      <c r="HW12" s="155"/>
      <c r="HX12" s="155"/>
      <c r="HY12" s="155"/>
      <c r="HZ12" s="155"/>
      <c r="IA12" s="155"/>
      <c r="IB12" s="155"/>
      <c r="IC12" s="155"/>
      <c r="ID12" s="155"/>
      <c r="IE12" s="155"/>
      <c r="IF12" s="155"/>
      <c r="IG12" s="155"/>
      <c r="IH12" s="155"/>
      <c r="II12" s="155"/>
      <c r="IJ12" s="155"/>
      <c r="IK12" s="155"/>
      <c r="IL12" s="155"/>
      <c r="IM12" s="155"/>
      <c r="IN12" s="155"/>
      <c r="IO12" s="157"/>
    </row>
    <row r="13" spans="1:249" s="103" customFormat="1" ht="33.75" customHeight="1">
      <c r="A13" s="115">
        <v>8</v>
      </c>
      <c r="B13" s="117" t="s">
        <v>32</v>
      </c>
      <c r="C13" s="120"/>
      <c r="D13" s="120">
        <v>181190.43</v>
      </c>
      <c r="E13" s="120"/>
      <c r="F13" s="121"/>
      <c r="G13" s="120">
        <f t="shared" si="0"/>
        <v>181190.43</v>
      </c>
      <c r="H13" s="122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7"/>
    </row>
    <row r="14" spans="1:249" s="105" customFormat="1" ht="33.75" customHeight="1">
      <c r="A14" s="126"/>
      <c r="B14" s="127" t="s">
        <v>33</v>
      </c>
      <c r="C14" s="128">
        <f>SUM(C6:C13)</f>
        <v>8491101.42</v>
      </c>
      <c r="D14" s="128">
        <f>SUM(D6:D13)</f>
        <v>8096228.350000001</v>
      </c>
      <c r="E14" s="128">
        <f>SUM(E6:E13)</f>
        <v>1650000</v>
      </c>
      <c r="F14" s="128"/>
      <c r="G14" s="128">
        <f>SUM(G6:G13)</f>
        <v>18237329.77</v>
      </c>
      <c r="H14" s="129"/>
      <c r="IO14" s="108"/>
    </row>
    <row r="15" spans="1:249" s="105" customFormat="1" ht="33.75" customHeight="1">
      <c r="A15" s="130">
        <v>1</v>
      </c>
      <c r="B15" s="131" t="s">
        <v>34</v>
      </c>
      <c r="C15" s="132"/>
      <c r="D15" s="133"/>
      <c r="E15" s="133"/>
      <c r="F15" s="133"/>
      <c r="G15" s="134">
        <v>30700</v>
      </c>
      <c r="H15" s="135"/>
      <c r="K15" s="156"/>
      <c r="IO15" s="108"/>
    </row>
    <row r="16" spans="1:249" s="105" customFormat="1" ht="33.75" customHeight="1">
      <c r="A16" s="130">
        <v>2</v>
      </c>
      <c r="B16" s="136" t="s">
        <v>35</v>
      </c>
      <c r="C16" s="137"/>
      <c r="D16" s="138"/>
      <c r="E16" s="138"/>
      <c r="F16" s="138"/>
      <c r="G16" s="139">
        <v>51000</v>
      </c>
      <c r="H16" s="135"/>
      <c r="K16" s="156"/>
      <c r="IO16" s="108"/>
    </row>
    <row r="17" spans="1:249" s="105" customFormat="1" ht="33.75" customHeight="1">
      <c r="A17" s="130">
        <v>3</v>
      </c>
      <c r="B17" s="140" t="s">
        <v>36</v>
      </c>
      <c r="C17" s="132"/>
      <c r="D17" s="133"/>
      <c r="E17" s="133"/>
      <c r="F17" s="133"/>
      <c r="G17" s="141">
        <v>240000</v>
      </c>
      <c r="H17" s="135"/>
      <c r="K17" s="156"/>
      <c r="IO17" s="108"/>
    </row>
    <row r="18" spans="1:249" s="105" customFormat="1" ht="33.75" customHeight="1">
      <c r="A18" s="130">
        <v>4</v>
      </c>
      <c r="B18" s="140" t="s">
        <v>37</v>
      </c>
      <c r="C18" s="132"/>
      <c r="D18" s="133"/>
      <c r="E18" s="133"/>
      <c r="F18" s="133"/>
      <c r="G18" s="141">
        <v>217900</v>
      </c>
      <c r="H18" s="135"/>
      <c r="K18" s="156"/>
      <c r="IO18" s="108"/>
    </row>
    <row r="19" spans="1:249" s="105" customFormat="1" ht="33.75" customHeight="1">
      <c r="A19" s="130">
        <v>5</v>
      </c>
      <c r="B19" s="140" t="s">
        <v>38</v>
      </c>
      <c r="C19" s="132"/>
      <c r="D19" s="133"/>
      <c r="E19" s="133"/>
      <c r="F19" s="133"/>
      <c r="G19" s="134">
        <v>29200</v>
      </c>
      <c r="H19" s="135"/>
      <c r="K19" s="156"/>
      <c r="IO19" s="108"/>
    </row>
    <row r="20" spans="1:249" s="105" customFormat="1" ht="33.75" customHeight="1">
      <c r="A20" s="130">
        <v>6</v>
      </c>
      <c r="B20" s="142" t="s">
        <v>39</v>
      </c>
      <c r="C20" s="143"/>
      <c r="D20" s="144"/>
      <c r="E20" s="144"/>
      <c r="F20" s="144"/>
      <c r="G20" s="145">
        <v>21900</v>
      </c>
      <c r="H20" s="135"/>
      <c r="K20" s="156"/>
      <c r="IO20" s="108"/>
    </row>
    <row r="21" spans="1:249" s="105" customFormat="1" ht="33.75" customHeight="1">
      <c r="A21" s="130">
        <v>7</v>
      </c>
      <c r="B21" s="146" t="s">
        <v>40</v>
      </c>
      <c r="C21" s="132"/>
      <c r="D21" s="133"/>
      <c r="E21" s="133"/>
      <c r="F21" s="133"/>
      <c r="G21" s="147">
        <v>9000</v>
      </c>
      <c r="H21" s="135"/>
      <c r="K21" s="156"/>
      <c r="IO21" s="108"/>
    </row>
    <row r="22" spans="1:249" s="105" customFormat="1" ht="33.75" customHeight="1">
      <c r="A22" s="130">
        <v>8</v>
      </c>
      <c r="B22" s="146" t="s">
        <v>41</v>
      </c>
      <c r="C22" s="132"/>
      <c r="D22" s="133"/>
      <c r="E22" s="133"/>
      <c r="F22" s="133"/>
      <c r="G22" s="147">
        <v>8000</v>
      </c>
      <c r="H22" s="135"/>
      <c r="K22" s="156"/>
      <c r="IO22" s="108"/>
    </row>
    <row r="23" spans="1:249" s="105" customFormat="1" ht="33.75" customHeight="1">
      <c r="A23" s="130">
        <v>9</v>
      </c>
      <c r="B23" s="146" t="s">
        <v>42</v>
      </c>
      <c r="C23" s="132"/>
      <c r="D23" s="133"/>
      <c r="E23" s="133"/>
      <c r="F23" s="133"/>
      <c r="G23" s="147">
        <v>21600</v>
      </c>
      <c r="H23" s="135"/>
      <c r="K23" s="156"/>
      <c r="IO23" s="108"/>
    </row>
    <row r="24" spans="1:249" s="105" customFormat="1" ht="33.75" customHeight="1">
      <c r="A24" s="130"/>
      <c r="B24" s="148" t="s">
        <v>43</v>
      </c>
      <c r="C24" s="132"/>
      <c r="D24" s="133"/>
      <c r="E24" s="133"/>
      <c r="F24" s="133"/>
      <c r="G24" s="149">
        <f>SUM(G15:G23)</f>
        <v>629300</v>
      </c>
      <c r="H24" s="135"/>
      <c r="K24" s="156"/>
      <c r="IO24" s="108"/>
    </row>
    <row r="25" spans="1:249" s="106" customFormat="1" ht="33.75" customHeight="1">
      <c r="A25" s="150"/>
      <c r="B25" s="127" t="s">
        <v>44</v>
      </c>
      <c r="C25" s="151"/>
      <c r="D25" s="151"/>
      <c r="E25" s="151"/>
      <c r="F25" s="151"/>
      <c r="G25" s="128">
        <v>326000</v>
      </c>
      <c r="H25" s="117"/>
      <c r="I25" s="154"/>
      <c r="J25" s="105"/>
      <c r="K25" s="156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8"/>
    </row>
    <row r="26" spans="1:249" s="106" customFormat="1" ht="33.75" customHeight="1">
      <c r="A26" s="150"/>
      <c r="B26" s="150"/>
      <c r="C26" s="151"/>
      <c r="D26" s="151"/>
      <c r="E26" s="151"/>
      <c r="F26" s="151"/>
      <c r="G26" s="151"/>
      <c r="H26" s="117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8"/>
    </row>
    <row r="27" spans="1:249" s="106" customFormat="1" ht="33.75" customHeight="1">
      <c r="A27" s="152"/>
      <c r="B27" s="127" t="s">
        <v>45</v>
      </c>
      <c r="C27" s="151"/>
      <c r="D27" s="151"/>
      <c r="E27" s="151"/>
      <c r="F27" s="151"/>
      <c r="G27" s="128">
        <f>G14+G24+G25</f>
        <v>19192629.77</v>
      </c>
      <c r="H27" s="129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8"/>
    </row>
    <row r="28" spans="3:7" ht="14.25">
      <c r="C28" s="153"/>
      <c r="D28" s="153"/>
      <c r="E28" s="153"/>
      <c r="F28" s="153"/>
      <c r="G28" s="153"/>
    </row>
    <row r="35" spans="1:249" s="106" customFormat="1" ht="14.25">
      <c r="A35" s="105"/>
      <c r="B35" s="105"/>
      <c r="C35" s="107"/>
      <c r="D35" s="107"/>
      <c r="E35" s="107"/>
      <c r="F35" s="107"/>
      <c r="G35" s="107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  <c r="FH35" s="105"/>
      <c r="FI35" s="105"/>
      <c r="FJ35" s="105"/>
      <c r="FK35" s="105"/>
      <c r="FL35" s="105"/>
      <c r="FM35" s="105"/>
      <c r="FN35" s="105"/>
      <c r="FO35" s="105"/>
      <c r="FP35" s="105"/>
      <c r="FQ35" s="105"/>
      <c r="FR35" s="105"/>
      <c r="FS35" s="105"/>
      <c r="FT35" s="105"/>
      <c r="FU35" s="105"/>
      <c r="FV35" s="105"/>
      <c r="FW35" s="105"/>
      <c r="FX35" s="105"/>
      <c r="FY35" s="105"/>
      <c r="FZ35" s="105"/>
      <c r="GA35" s="105"/>
      <c r="GB35" s="105"/>
      <c r="GC35" s="105"/>
      <c r="GD35" s="105"/>
      <c r="GE35" s="105"/>
      <c r="GF35" s="105"/>
      <c r="GG35" s="105"/>
      <c r="GH35" s="105"/>
      <c r="GI35" s="105"/>
      <c r="GJ35" s="105"/>
      <c r="GK35" s="105"/>
      <c r="GL35" s="105"/>
      <c r="GM35" s="105"/>
      <c r="GN35" s="105"/>
      <c r="GO35" s="105"/>
      <c r="GP35" s="105"/>
      <c r="GQ35" s="105"/>
      <c r="GR35" s="105"/>
      <c r="GS35" s="105"/>
      <c r="GT35" s="105"/>
      <c r="GU35" s="105"/>
      <c r="GV35" s="105"/>
      <c r="GW35" s="105"/>
      <c r="GX35" s="105"/>
      <c r="GY35" s="105"/>
      <c r="GZ35" s="105"/>
      <c r="HA35" s="105"/>
      <c r="HB35" s="105"/>
      <c r="HC35" s="105"/>
      <c r="HD35" s="105"/>
      <c r="HE35" s="105"/>
      <c r="HF35" s="105"/>
      <c r="HG35" s="105"/>
      <c r="HH35" s="105"/>
      <c r="HI35" s="105"/>
      <c r="HJ35" s="105"/>
      <c r="HK35" s="105"/>
      <c r="HL35" s="105"/>
      <c r="HM35" s="105"/>
      <c r="HN35" s="105"/>
      <c r="HO35" s="105"/>
      <c r="HP35" s="105"/>
      <c r="HQ35" s="105"/>
      <c r="HR35" s="105"/>
      <c r="HS35" s="105"/>
      <c r="HT35" s="105"/>
      <c r="HU35" s="105"/>
      <c r="HV35" s="105"/>
      <c r="HW35" s="105"/>
      <c r="HX35" s="105"/>
      <c r="HY35" s="105"/>
      <c r="HZ35" s="105"/>
      <c r="IA35" s="105"/>
      <c r="IB35" s="105"/>
      <c r="IC35" s="105"/>
      <c r="ID35" s="105"/>
      <c r="IE35" s="105"/>
      <c r="IF35" s="105"/>
      <c r="IG35" s="105"/>
      <c r="IH35" s="105"/>
      <c r="II35" s="105"/>
      <c r="IJ35" s="105"/>
      <c r="IK35" s="105"/>
      <c r="IL35" s="105"/>
      <c r="IM35" s="105"/>
      <c r="IN35" s="105"/>
      <c r="IO35" s="108"/>
    </row>
  </sheetData>
  <sheetProtection/>
  <mergeCells count="4">
    <mergeCell ref="C4:G4"/>
    <mergeCell ref="A4:A5"/>
    <mergeCell ref="B4:B5"/>
    <mergeCell ref="H4:H5"/>
  </mergeCells>
  <printOptions horizontalCentered="1"/>
  <pageMargins left="0.6298611111111111" right="0.5506944444444445" top="0.5902777777777778" bottom="0.5902777777777778" header="0.5118055555555555" footer="0.38958333333333334"/>
  <pageSetup firstPageNumber="22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G48"/>
  <sheetViews>
    <sheetView showZeros="0" zoomScale="75" zoomScaleNormal="75" workbookViewId="0" topLeftCell="A1">
      <selection activeCell="H26" sqref="H26"/>
    </sheetView>
  </sheetViews>
  <sheetFormatPr defaultColWidth="9.00390625" defaultRowHeight="14.25"/>
  <cols>
    <col min="1" max="1" width="5.375" style="70" customWidth="1"/>
    <col min="2" max="2" width="22.75390625" style="71" customWidth="1"/>
    <col min="3" max="14" width="7.125" style="72" customWidth="1"/>
    <col min="15" max="28" width="7.125" style="70" customWidth="1"/>
    <col min="29" max="16384" width="9.00390625" style="70" customWidth="1"/>
  </cols>
  <sheetData>
    <row r="1" spans="2:23" ht="30" customHeight="1">
      <c r="B1" s="73"/>
      <c r="C1" s="73"/>
      <c r="D1" s="73"/>
      <c r="E1" s="74" t="s">
        <v>46</v>
      </c>
      <c r="F1" s="74"/>
      <c r="G1" s="74"/>
      <c r="H1" s="74"/>
      <c r="I1" s="74"/>
      <c r="J1" s="74"/>
      <c r="K1" s="73"/>
      <c r="L1" s="73"/>
      <c r="M1" s="73"/>
      <c r="N1" s="73"/>
      <c r="R1" s="74" t="s">
        <v>46</v>
      </c>
      <c r="S1" s="74"/>
      <c r="T1" s="74"/>
      <c r="U1" s="74"/>
      <c r="V1" s="74"/>
      <c r="W1" s="74"/>
    </row>
    <row r="2" spans="2:14" ht="13.5" customHeight="1" hidden="1">
      <c r="B2" s="75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2:28" ht="13.5" customHeight="1">
      <c r="B3" s="75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O3" s="20" t="s">
        <v>47</v>
      </c>
      <c r="AB3" s="20" t="s">
        <v>47</v>
      </c>
    </row>
    <row r="4" spans="1:28" s="69" customFormat="1" ht="44.25" customHeight="1">
      <c r="A4" s="9" t="s">
        <v>2</v>
      </c>
      <c r="B4" s="9" t="s">
        <v>3</v>
      </c>
      <c r="C4" s="9">
        <v>1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13</v>
      </c>
      <c r="P4" s="9">
        <v>14</v>
      </c>
      <c r="Q4" s="9">
        <v>15</v>
      </c>
      <c r="R4" s="9">
        <v>16</v>
      </c>
      <c r="S4" s="9">
        <v>17</v>
      </c>
      <c r="T4" s="9">
        <v>18</v>
      </c>
      <c r="U4" s="9">
        <v>19</v>
      </c>
      <c r="V4" s="9">
        <v>20</v>
      </c>
      <c r="W4" s="9">
        <v>21</v>
      </c>
      <c r="X4" s="9">
        <v>22</v>
      </c>
      <c r="Y4" s="9"/>
      <c r="Z4" s="9"/>
      <c r="AA4" s="9"/>
      <c r="AB4" s="9" t="s">
        <v>45</v>
      </c>
    </row>
    <row r="5" spans="1:40" s="69" customFormat="1" ht="20.25" customHeight="1">
      <c r="A5" s="11">
        <v>1</v>
      </c>
      <c r="B5" s="77" t="s">
        <v>48</v>
      </c>
      <c r="C5" s="78">
        <v>0</v>
      </c>
      <c r="D5" s="79"/>
      <c r="E5" s="79"/>
      <c r="F5" s="79">
        <f aca="true" t="shared" si="0" ref="F5:W5">E5</f>
        <v>0</v>
      </c>
      <c r="G5" s="79">
        <f t="shared" si="0"/>
        <v>0</v>
      </c>
      <c r="H5" s="79">
        <f t="shared" si="0"/>
        <v>0</v>
      </c>
      <c r="I5" s="79">
        <f t="shared" si="0"/>
        <v>0</v>
      </c>
      <c r="J5" s="79">
        <f t="shared" si="0"/>
        <v>0</v>
      </c>
      <c r="K5" s="79">
        <f t="shared" si="0"/>
        <v>0</v>
      </c>
      <c r="L5" s="79">
        <f t="shared" si="0"/>
        <v>0</v>
      </c>
      <c r="M5" s="79">
        <f t="shared" si="0"/>
        <v>0</v>
      </c>
      <c r="N5" s="79">
        <f t="shared" si="0"/>
        <v>0</v>
      </c>
      <c r="O5" s="79">
        <f t="shared" si="0"/>
        <v>0</v>
      </c>
      <c r="P5" s="79">
        <f t="shared" si="0"/>
        <v>0</v>
      </c>
      <c r="Q5" s="79">
        <f t="shared" si="0"/>
        <v>0</v>
      </c>
      <c r="R5" s="79">
        <f t="shared" si="0"/>
        <v>0</v>
      </c>
      <c r="S5" s="79">
        <f t="shared" si="0"/>
        <v>0</v>
      </c>
      <c r="T5" s="79">
        <f t="shared" si="0"/>
        <v>0</v>
      </c>
      <c r="U5" s="79">
        <f t="shared" si="0"/>
        <v>0</v>
      </c>
      <c r="V5" s="79">
        <f t="shared" si="0"/>
        <v>0</v>
      </c>
      <c r="W5" s="79">
        <f t="shared" si="0"/>
        <v>0</v>
      </c>
      <c r="X5" s="79"/>
      <c r="Y5" s="79"/>
      <c r="Z5" s="79"/>
      <c r="AA5" s="79"/>
      <c r="AB5" s="79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</row>
    <row r="6" spans="1:40" s="69" customFormat="1" ht="20.25" customHeight="1">
      <c r="A6" s="14">
        <v>1.1</v>
      </c>
      <c r="B6" s="77" t="s">
        <v>49</v>
      </c>
      <c r="C6" s="78"/>
      <c r="D6" s="79"/>
      <c r="E6" s="79">
        <v>33</v>
      </c>
      <c r="F6" s="79">
        <f aca="true" t="shared" si="1" ref="F6:X6">E6</f>
        <v>33</v>
      </c>
      <c r="G6" s="79">
        <f t="shared" si="1"/>
        <v>33</v>
      </c>
      <c r="H6" s="79">
        <f t="shared" si="1"/>
        <v>33</v>
      </c>
      <c r="I6" s="79">
        <f t="shared" si="1"/>
        <v>33</v>
      </c>
      <c r="J6" s="79">
        <f t="shared" si="1"/>
        <v>33</v>
      </c>
      <c r="K6" s="79">
        <f t="shared" si="1"/>
        <v>33</v>
      </c>
      <c r="L6" s="79">
        <f t="shared" si="1"/>
        <v>33</v>
      </c>
      <c r="M6" s="79">
        <f t="shared" si="1"/>
        <v>33</v>
      </c>
      <c r="N6" s="79">
        <f t="shared" si="1"/>
        <v>33</v>
      </c>
      <c r="O6" s="79">
        <f t="shared" si="1"/>
        <v>33</v>
      </c>
      <c r="P6" s="79">
        <f t="shared" si="1"/>
        <v>33</v>
      </c>
      <c r="Q6" s="79">
        <f t="shared" si="1"/>
        <v>33</v>
      </c>
      <c r="R6" s="79">
        <f t="shared" si="1"/>
        <v>33</v>
      </c>
      <c r="S6" s="79">
        <f t="shared" si="1"/>
        <v>33</v>
      </c>
      <c r="T6" s="79">
        <f t="shared" si="1"/>
        <v>33</v>
      </c>
      <c r="U6" s="79">
        <f t="shared" si="1"/>
        <v>33</v>
      </c>
      <c r="V6" s="79">
        <f t="shared" si="1"/>
        <v>33</v>
      </c>
      <c r="W6" s="79">
        <f t="shared" si="1"/>
        <v>33</v>
      </c>
      <c r="X6" s="79">
        <f t="shared" si="1"/>
        <v>33</v>
      </c>
      <c r="Y6" s="79"/>
      <c r="Z6" s="79"/>
      <c r="AA6" s="79"/>
      <c r="AB6" s="79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</row>
    <row r="7" spans="1:40" s="69" customFormat="1" ht="20.25" customHeight="1">
      <c r="A7" s="14">
        <v>1.2</v>
      </c>
      <c r="B7" s="77" t="s">
        <v>50</v>
      </c>
      <c r="C7" s="78"/>
      <c r="D7" s="79"/>
      <c r="E7" s="79">
        <v>1.2</v>
      </c>
      <c r="F7" s="79">
        <f aca="true" t="shared" si="2" ref="F7:X7">E7</f>
        <v>1.2</v>
      </c>
      <c r="G7" s="79">
        <f t="shared" si="2"/>
        <v>1.2</v>
      </c>
      <c r="H7" s="79">
        <f t="shared" si="2"/>
        <v>1.2</v>
      </c>
      <c r="I7" s="79">
        <f t="shared" si="2"/>
        <v>1.2</v>
      </c>
      <c r="J7" s="79">
        <f t="shared" si="2"/>
        <v>1.2</v>
      </c>
      <c r="K7" s="79">
        <f t="shared" si="2"/>
        <v>1.2</v>
      </c>
      <c r="L7" s="79">
        <f t="shared" si="2"/>
        <v>1.2</v>
      </c>
      <c r="M7" s="79">
        <f t="shared" si="2"/>
        <v>1.2</v>
      </c>
      <c r="N7" s="79">
        <f t="shared" si="2"/>
        <v>1.2</v>
      </c>
      <c r="O7" s="79">
        <f t="shared" si="2"/>
        <v>1.2</v>
      </c>
      <c r="P7" s="79">
        <f t="shared" si="2"/>
        <v>1.2</v>
      </c>
      <c r="Q7" s="79">
        <f t="shared" si="2"/>
        <v>1.2</v>
      </c>
      <c r="R7" s="79">
        <f t="shared" si="2"/>
        <v>1.2</v>
      </c>
      <c r="S7" s="79">
        <f t="shared" si="2"/>
        <v>1.2</v>
      </c>
      <c r="T7" s="79">
        <f t="shared" si="2"/>
        <v>1.2</v>
      </c>
      <c r="U7" s="79">
        <f t="shared" si="2"/>
        <v>1.2</v>
      </c>
      <c r="V7" s="79">
        <f t="shared" si="2"/>
        <v>1.2</v>
      </c>
      <c r="W7" s="79">
        <f t="shared" si="2"/>
        <v>1.2</v>
      </c>
      <c r="X7" s="79">
        <f t="shared" si="2"/>
        <v>1.2</v>
      </c>
      <c r="Y7" s="79"/>
      <c r="Z7" s="79"/>
      <c r="AA7" s="79"/>
      <c r="AB7" s="79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</row>
    <row r="8" spans="1:40" s="69" customFormat="1" ht="20.25" customHeight="1">
      <c r="A8" s="14">
        <v>1.3</v>
      </c>
      <c r="B8" s="77" t="s">
        <v>51</v>
      </c>
      <c r="C8" s="78">
        <v>0</v>
      </c>
      <c r="D8" s="79"/>
      <c r="E8" s="79">
        <f aca="true" t="shared" si="3" ref="E8:X8">E7*E6</f>
        <v>39.6</v>
      </c>
      <c r="F8" s="79">
        <f t="shared" si="3"/>
        <v>39.6</v>
      </c>
      <c r="G8" s="79">
        <f t="shared" si="3"/>
        <v>39.6</v>
      </c>
      <c r="H8" s="79">
        <f t="shared" si="3"/>
        <v>39.6</v>
      </c>
      <c r="I8" s="79">
        <f t="shared" si="3"/>
        <v>39.6</v>
      </c>
      <c r="J8" s="79">
        <f t="shared" si="3"/>
        <v>39.6</v>
      </c>
      <c r="K8" s="79">
        <f t="shared" si="3"/>
        <v>39.6</v>
      </c>
      <c r="L8" s="79">
        <f t="shared" si="3"/>
        <v>39.6</v>
      </c>
      <c r="M8" s="79">
        <f t="shared" si="3"/>
        <v>39.6</v>
      </c>
      <c r="N8" s="79">
        <f t="shared" si="3"/>
        <v>39.6</v>
      </c>
      <c r="O8" s="79">
        <f t="shared" si="3"/>
        <v>39.6</v>
      </c>
      <c r="P8" s="79">
        <f t="shared" si="3"/>
        <v>39.6</v>
      </c>
      <c r="Q8" s="79">
        <f t="shared" si="3"/>
        <v>39.6</v>
      </c>
      <c r="R8" s="79">
        <f t="shared" si="3"/>
        <v>39.6</v>
      </c>
      <c r="S8" s="79">
        <f t="shared" si="3"/>
        <v>39.6</v>
      </c>
      <c r="T8" s="79">
        <f t="shared" si="3"/>
        <v>39.6</v>
      </c>
      <c r="U8" s="79">
        <f t="shared" si="3"/>
        <v>39.6</v>
      </c>
      <c r="V8" s="79">
        <f t="shared" si="3"/>
        <v>39.6</v>
      </c>
      <c r="W8" s="79">
        <f t="shared" si="3"/>
        <v>39.6</v>
      </c>
      <c r="X8" s="79">
        <f t="shared" si="3"/>
        <v>39.6</v>
      </c>
      <c r="Y8" s="79"/>
      <c r="Z8" s="79"/>
      <c r="AA8" s="79"/>
      <c r="AB8" s="79">
        <f>SUM(E8:X8)</f>
        <v>792.0000000000002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</row>
    <row r="9" spans="1:40" s="69" customFormat="1" ht="20.25" customHeight="1">
      <c r="A9" s="11">
        <v>2</v>
      </c>
      <c r="B9" s="77" t="s">
        <v>52</v>
      </c>
      <c r="C9" s="78">
        <v>0</v>
      </c>
      <c r="D9" s="79"/>
      <c r="E9" s="79"/>
      <c r="F9" s="79">
        <f aca="true" t="shared" si="4" ref="F9:X9">E9</f>
        <v>0</v>
      </c>
      <c r="G9" s="79">
        <f t="shared" si="4"/>
        <v>0</v>
      </c>
      <c r="H9" s="79">
        <f t="shared" si="4"/>
        <v>0</v>
      </c>
      <c r="I9" s="79">
        <f t="shared" si="4"/>
        <v>0</v>
      </c>
      <c r="J9" s="79">
        <f t="shared" si="4"/>
        <v>0</v>
      </c>
      <c r="K9" s="79">
        <f t="shared" si="4"/>
        <v>0</v>
      </c>
      <c r="L9" s="79">
        <f t="shared" si="4"/>
        <v>0</v>
      </c>
      <c r="M9" s="79">
        <f t="shared" si="4"/>
        <v>0</v>
      </c>
      <c r="N9" s="79">
        <f t="shared" si="4"/>
        <v>0</v>
      </c>
      <c r="O9" s="79">
        <f t="shared" si="4"/>
        <v>0</v>
      </c>
      <c r="P9" s="79">
        <f t="shared" si="4"/>
        <v>0</v>
      </c>
      <c r="Q9" s="79">
        <f t="shared" si="4"/>
        <v>0</v>
      </c>
      <c r="R9" s="79">
        <f t="shared" si="4"/>
        <v>0</v>
      </c>
      <c r="S9" s="79">
        <f t="shared" si="4"/>
        <v>0</v>
      </c>
      <c r="T9" s="79">
        <f t="shared" si="4"/>
        <v>0</v>
      </c>
      <c r="U9" s="79">
        <f t="shared" si="4"/>
        <v>0</v>
      </c>
      <c r="V9" s="79">
        <f t="shared" si="4"/>
        <v>0</v>
      </c>
      <c r="W9" s="79">
        <f t="shared" si="4"/>
        <v>0</v>
      </c>
      <c r="X9" s="79">
        <f t="shared" si="4"/>
        <v>0</v>
      </c>
      <c r="Y9" s="79"/>
      <c r="Z9" s="79"/>
      <c r="AA9" s="79"/>
      <c r="AB9" s="79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</row>
    <row r="10" spans="1:40" s="69" customFormat="1" ht="20.25" customHeight="1">
      <c r="A10" s="14">
        <v>2.1</v>
      </c>
      <c r="B10" s="77" t="s">
        <v>49</v>
      </c>
      <c r="C10" s="78"/>
      <c r="D10" s="79"/>
      <c r="E10" s="79">
        <v>2</v>
      </c>
      <c r="F10" s="79">
        <f aca="true" t="shared" si="5" ref="F10:X10">E10</f>
        <v>2</v>
      </c>
      <c r="G10" s="79">
        <f t="shared" si="5"/>
        <v>2</v>
      </c>
      <c r="H10" s="79">
        <f t="shared" si="5"/>
        <v>2</v>
      </c>
      <c r="I10" s="79">
        <f t="shared" si="5"/>
        <v>2</v>
      </c>
      <c r="J10" s="79">
        <f t="shared" si="5"/>
        <v>2</v>
      </c>
      <c r="K10" s="79">
        <f t="shared" si="5"/>
        <v>2</v>
      </c>
      <c r="L10" s="79">
        <f t="shared" si="5"/>
        <v>2</v>
      </c>
      <c r="M10" s="79">
        <f t="shared" si="5"/>
        <v>2</v>
      </c>
      <c r="N10" s="79">
        <f t="shared" si="5"/>
        <v>2</v>
      </c>
      <c r="O10" s="94">
        <f t="shared" si="5"/>
        <v>2</v>
      </c>
      <c r="P10" s="94">
        <f t="shared" si="5"/>
        <v>2</v>
      </c>
      <c r="Q10" s="94">
        <f t="shared" si="5"/>
        <v>2</v>
      </c>
      <c r="R10" s="94">
        <f t="shared" si="5"/>
        <v>2</v>
      </c>
      <c r="S10" s="94">
        <f t="shared" si="5"/>
        <v>2</v>
      </c>
      <c r="T10" s="94">
        <f t="shared" si="5"/>
        <v>2</v>
      </c>
      <c r="U10" s="94">
        <f t="shared" si="5"/>
        <v>2</v>
      </c>
      <c r="V10" s="94">
        <f t="shared" si="5"/>
        <v>2</v>
      </c>
      <c r="W10" s="94">
        <f t="shared" si="5"/>
        <v>2</v>
      </c>
      <c r="X10" s="94">
        <f t="shared" si="5"/>
        <v>2</v>
      </c>
      <c r="Y10" s="94"/>
      <c r="Z10" s="94"/>
      <c r="AA10" s="94"/>
      <c r="AB10" s="79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</row>
    <row r="11" spans="1:40" s="69" customFormat="1" ht="20.25" customHeight="1">
      <c r="A11" s="14">
        <v>2.2</v>
      </c>
      <c r="B11" s="77" t="s">
        <v>50</v>
      </c>
      <c r="C11" s="78"/>
      <c r="D11" s="79"/>
      <c r="E11" s="79">
        <v>1.8</v>
      </c>
      <c r="F11" s="79">
        <f aca="true" t="shared" si="6" ref="F11:X11">E11</f>
        <v>1.8</v>
      </c>
      <c r="G11" s="79">
        <f t="shared" si="6"/>
        <v>1.8</v>
      </c>
      <c r="H11" s="79">
        <f t="shared" si="6"/>
        <v>1.8</v>
      </c>
      <c r="I11" s="79">
        <f t="shared" si="6"/>
        <v>1.8</v>
      </c>
      <c r="J11" s="79">
        <f t="shared" si="6"/>
        <v>1.8</v>
      </c>
      <c r="K11" s="79">
        <f t="shared" si="6"/>
        <v>1.8</v>
      </c>
      <c r="L11" s="79">
        <f t="shared" si="6"/>
        <v>1.8</v>
      </c>
      <c r="M11" s="79">
        <f t="shared" si="6"/>
        <v>1.8</v>
      </c>
      <c r="N11" s="79">
        <f t="shared" si="6"/>
        <v>1.8</v>
      </c>
      <c r="O11" s="79">
        <f t="shared" si="6"/>
        <v>1.8</v>
      </c>
      <c r="P11" s="79">
        <f t="shared" si="6"/>
        <v>1.8</v>
      </c>
      <c r="Q11" s="79">
        <f t="shared" si="6"/>
        <v>1.8</v>
      </c>
      <c r="R11" s="79">
        <f t="shared" si="6"/>
        <v>1.8</v>
      </c>
      <c r="S11" s="79">
        <f t="shared" si="6"/>
        <v>1.8</v>
      </c>
      <c r="T11" s="79">
        <f t="shared" si="6"/>
        <v>1.8</v>
      </c>
      <c r="U11" s="79">
        <f t="shared" si="6"/>
        <v>1.8</v>
      </c>
      <c r="V11" s="79">
        <f t="shared" si="6"/>
        <v>1.8</v>
      </c>
      <c r="W11" s="79">
        <f t="shared" si="6"/>
        <v>1.8</v>
      </c>
      <c r="X11" s="79">
        <f t="shared" si="6"/>
        <v>1.8</v>
      </c>
      <c r="Y11" s="79"/>
      <c r="Z11" s="79"/>
      <c r="AA11" s="79"/>
      <c r="AB11" s="79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s="69" customFormat="1" ht="20.25" customHeight="1">
      <c r="A12" s="14">
        <v>2.3</v>
      </c>
      <c r="B12" s="77" t="s">
        <v>51</v>
      </c>
      <c r="C12" s="78"/>
      <c r="D12" s="79"/>
      <c r="E12" s="79">
        <f aca="true" t="shared" si="7" ref="E12:X12">E11*E10</f>
        <v>3.6</v>
      </c>
      <c r="F12" s="79">
        <f t="shared" si="7"/>
        <v>3.6</v>
      </c>
      <c r="G12" s="79">
        <f t="shared" si="7"/>
        <v>3.6</v>
      </c>
      <c r="H12" s="79">
        <f t="shared" si="7"/>
        <v>3.6</v>
      </c>
      <c r="I12" s="79">
        <f t="shared" si="7"/>
        <v>3.6</v>
      </c>
      <c r="J12" s="79">
        <f t="shared" si="7"/>
        <v>3.6</v>
      </c>
      <c r="K12" s="79">
        <f t="shared" si="7"/>
        <v>3.6</v>
      </c>
      <c r="L12" s="79">
        <f t="shared" si="7"/>
        <v>3.6</v>
      </c>
      <c r="M12" s="79">
        <f t="shared" si="7"/>
        <v>3.6</v>
      </c>
      <c r="N12" s="79">
        <f t="shared" si="7"/>
        <v>3.6</v>
      </c>
      <c r="O12" s="79">
        <f t="shared" si="7"/>
        <v>3.6</v>
      </c>
      <c r="P12" s="79">
        <f t="shared" si="7"/>
        <v>3.6</v>
      </c>
      <c r="Q12" s="79">
        <f t="shared" si="7"/>
        <v>3.6</v>
      </c>
      <c r="R12" s="79">
        <f t="shared" si="7"/>
        <v>3.6</v>
      </c>
      <c r="S12" s="79">
        <f t="shared" si="7"/>
        <v>3.6</v>
      </c>
      <c r="T12" s="79">
        <f t="shared" si="7"/>
        <v>3.6</v>
      </c>
      <c r="U12" s="79">
        <f t="shared" si="7"/>
        <v>3.6</v>
      </c>
      <c r="V12" s="79">
        <f t="shared" si="7"/>
        <v>3.6</v>
      </c>
      <c r="W12" s="79">
        <f t="shared" si="7"/>
        <v>3.6</v>
      </c>
      <c r="X12" s="79">
        <f t="shared" si="7"/>
        <v>3.6</v>
      </c>
      <c r="Y12" s="79"/>
      <c r="Z12" s="79"/>
      <c r="AA12" s="79"/>
      <c r="AB12" s="79">
        <f aca="true" t="shared" si="8" ref="AB12:AB19">SUM(E12:X12)</f>
        <v>72</v>
      </c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0" s="69" customFormat="1" ht="20.25" customHeight="1">
      <c r="A13" s="11">
        <v>3</v>
      </c>
      <c r="B13" s="77" t="s">
        <v>53</v>
      </c>
      <c r="C13" s="78">
        <v>0</v>
      </c>
      <c r="D13" s="79"/>
      <c r="E13" s="79"/>
      <c r="F13" s="79">
        <f aca="true" t="shared" si="9" ref="F13:X13">E13</f>
        <v>0</v>
      </c>
      <c r="G13" s="79">
        <f t="shared" si="9"/>
        <v>0</v>
      </c>
      <c r="H13" s="79">
        <f t="shared" si="9"/>
        <v>0</v>
      </c>
      <c r="I13" s="79">
        <f t="shared" si="9"/>
        <v>0</v>
      </c>
      <c r="J13" s="79">
        <f t="shared" si="9"/>
        <v>0</v>
      </c>
      <c r="K13" s="79">
        <f t="shared" si="9"/>
        <v>0</v>
      </c>
      <c r="L13" s="79">
        <f t="shared" si="9"/>
        <v>0</v>
      </c>
      <c r="M13" s="79">
        <f t="shared" si="9"/>
        <v>0</v>
      </c>
      <c r="N13" s="79">
        <f t="shared" si="9"/>
        <v>0</v>
      </c>
      <c r="O13" s="79">
        <f t="shared" si="9"/>
        <v>0</v>
      </c>
      <c r="P13" s="79">
        <f t="shared" si="9"/>
        <v>0</v>
      </c>
      <c r="Q13" s="79">
        <f t="shared" si="9"/>
        <v>0</v>
      </c>
      <c r="R13" s="79">
        <f t="shared" si="9"/>
        <v>0</v>
      </c>
      <c r="S13" s="79">
        <f t="shared" si="9"/>
        <v>0</v>
      </c>
      <c r="T13" s="79">
        <f t="shared" si="9"/>
        <v>0</v>
      </c>
      <c r="U13" s="79">
        <f t="shared" si="9"/>
        <v>0</v>
      </c>
      <c r="V13" s="79">
        <f t="shared" si="9"/>
        <v>0</v>
      </c>
      <c r="W13" s="79">
        <f t="shared" si="9"/>
        <v>0</v>
      </c>
      <c r="X13" s="79">
        <f t="shared" si="9"/>
        <v>0</v>
      </c>
      <c r="Y13" s="79"/>
      <c r="Z13" s="79"/>
      <c r="AA13" s="79"/>
      <c r="AB13" s="79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0" s="69" customFormat="1" ht="20.25" customHeight="1">
      <c r="A14" s="14">
        <v>3.1</v>
      </c>
      <c r="B14" s="77" t="s">
        <v>49</v>
      </c>
      <c r="C14" s="78"/>
      <c r="D14" s="79"/>
      <c r="E14" s="79">
        <v>3</v>
      </c>
      <c r="F14" s="79">
        <f aca="true" t="shared" si="10" ref="F14:X14">E14</f>
        <v>3</v>
      </c>
      <c r="G14" s="79">
        <f t="shared" si="10"/>
        <v>3</v>
      </c>
      <c r="H14" s="79">
        <f t="shared" si="10"/>
        <v>3</v>
      </c>
      <c r="I14" s="79">
        <f t="shared" si="10"/>
        <v>3</v>
      </c>
      <c r="J14" s="79">
        <f t="shared" si="10"/>
        <v>3</v>
      </c>
      <c r="K14" s="79">
        <f t="shared" si="10"/>
        <v>3</v>
      </c>
      <c r="L14" s="79">
        <f t="shared" si="10"/>
        <v>3</v>
      </c>
      <c r="M14" s="79">
        <f t="shared" si="10"/>
        <v>3</v>
      </c>
      <c r="N14" s="79">
        <f t="shared" si="10"/>
        <v>3</v>
      </c>
      <c r="O14" s="79">
        <f t="shared" si="10"/>
        <v>3</v>
      </c>
      <c r="P14" s="79">
        <f t="shared" si="10"/>
        <v>3</v>
      </c>
      <c r="Q14" s="79">
        <f t="shared" si="10"/>
        <v>3</v>
      </c>
      <c r="R14" s="79">
        <f t="shared" si="10"/>
        <v>3</v>
      </c>
      <c r="S14" s="79">
        <f t="shared" si="10"/>
        <v>3</v>
      </c>
      <c r="T14" s="79">
        <f t="shared" si="10"/>
        <v>3</v>
      </c>
      <c r="U14" s="79">
        <f t="shared" si="10"/>
        <v>3</v>
      </c>
      <c r="V14" s="79">
        <f t="shared" si="10"/>
        <v>3</v>
      </c>
      <c r="W14" s="79">
        <f t="shared" si="10"/>
        <v>3</v>
      </c>
      <c r="X14" s="79">
        <f t="shared" si="10"/>
        <v>3</v>
      </c>
      <c r="Y14" s="79"/>
      <c r="Z14" s="79"/>
      <c r="AA14" s="79"/>
      <c r="AB14" s="79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137" s="69" customFormat="1" ht="20.25" customHeight="1">
      <c r="A15" s="14">
        <v>3.2</v>
      </c>
      <c r="B15" s="77" t="s">
        <v>50</v>
      </c>
      <c r="C15" s="78">
        <v>0</v>
      </c>
      <c r="D15" s="79"/>
      <c r="E15" s="79">
        <v>2.4</v>
      </c>
      <c r="F15" s="79">
        <f aca="true" t="shared" si="11" ref="F15:X15">E15</f>
        <v>2.4</v>
      </c>
      <c r="G15" s="79">
        <f t="shared" si="11"/>
        <v>2.4</v>
      </c>
      <c r="H15" s="79">
        <f t="shared" si="11"/>
        <v>2.4</v>
      </c>
      <c r="I15" s="79">
        <f t="shared" si="11"/>
        <v>2.4</v>
      </c>
      <c r="J15" s="79">
        <f t="shared" si="11"/>
        <v>2.4</v>
      </c>
      <c r="K15" s="79">
        <f t="shared" si="11"/>
        <v>2.4</v>
      </c>
      <c r="L15" s="79">
        <f t="shared" si="11"/>
        <v>2.4</v>
      </c>
      <c r="M15" s="79">
        <f t="shared" si="11"/>
        <v>2.4</v>
      </c>
      <c r="N15" s="79">
        <f t="shared" si="11"/>
        <v>2.4</v>
      </c>
      <c r="O15" s="79">
        <f t="shared" si="11"/>
        <v>2.4</v>
      </c>
      <c r="P15" s="79">
        <f t="shared" si="11"/>
        <v>2.4</v>
      </c>
      <c r="Q15" s="79">
        <f t="shared" si="11"/>
        <v>2.4</v>
      </c>
      <c r="R15" s="79">
        <f t="shared" si="11"/>
        <v>2.4</v>
      </c>
      <c r="S15" s="79">
        <f t="shared" si="11"/>
        <v>2.4</v>
      </c>
      <c r="T15" s="79">
        <f t="shared" si="11"/>
        <v>2.4</v>
      </c>
      <c r="U15" s="79">
        <f t="shared" si="11"/>
        <v>2.4</v>
      </c>
      <c r="V15" s="79">
        <f t="shared" si="11"/>
        <v>2.4</v>
      </c>
      <c r="W15" s="79">
        <f t="shared" si="11"/>
        <v>2.4</v>
      </c>
      <c r="X15" s="79">
        <f t="shared" si="11"/>
        <v>2.4</v>
      </c>
      <c r="Y15" s="79"/>
      <c r="Z15" s="79"/>
      <c r="AA15" s="79"/>
      <c r="AB15" s="79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EG15" s="69">
        <f>EG1</f>
        <v>0</v>
      </c>
    </row>
    <row r="16" spans="1:40" s="69" customFormat="1" ht="20.25" customHeight="1">
      <c r="A16" s="14">
        <v>3.3</v>
      </c>
      <c r="B16" s="77" t="s">
        <v>51</v>
      </c>
      <c r="C16" s="80">
        <v>0</v>
      </c>
      <c r="D16" s="79"/>
      <c r="E16" s="79">
        <f aca="true" t="shared" si="12" ref="E16:X16">E15*E14</f>
        <v>7.199999999999999</v>
      </c>
      <c r="F16" s="79">
        <f t="shared" si="12"/>
        <v>7.199999999999999</v>
      </c>
      <c r="G16" s="79">
        <f t="shared" si="12"/>
        <v>7.199999999999999</v>
      </c>
      <c r="H16" s="79">
        <f t="shared" si="12"/>
        <v>7.199999999999999</v>
      </c>
      <c r="I16" s="79">
        <f t="shared" si="12"/>
        <v>7.199999999999999</v>
      </c>
      <c r="J16" s="79">
        <f t="shared" si="12"/>
        <v>7.199999999999999</v>
      </c>
      <c r="K16" s="79">
        <f t="shared" si="12"/>
        <v>7.199999999999999</v>
      </c>
      <c r="L16" s="79">
        <f t="shared" si="12"/>
        <v>7.199999999999999</v>
      </c>
      <c r="M16" s="79">
        <f t="shared" si="12"/>
        <v>7.199999999999999</v>
      </c>
      <c r="N16" s="79">
        <f t="shared" si="12"/>
        <v>7.199999999999999</v>
      </c>
      <c r="O16" s="79">
        <f t="shared" si="12"/>
        <v>7.199999999999999</v>
      </c>
      <c r="P16" s="79">
        <f t="shared" si="12"/>
        <v>7.199999999999999</v>
      </c>
      <c r="Q16" s="79">
        <f t="shared" si="12"/>
        <v>7.199999999999999</v>
      </c>
      <c r="R16" s="79">
        <f t="shared" si="12"/>
        <v>7.199999999999999</v>
      </c>
      <c r="S16" s="79">
        <f t="shared" si="12"/>
        <v>7.199999999999999</v>
      </c>
      <c r="T16" s="79">
        <f t="shared" si="12"/>
        <v>7.199999999999999</v>
      </c>
      <c r="U16" s="79">
        <f t="shared" si="12"/>
        <v>7.199999999999999</v>
      </c>
      <c r="V16" s="79">
        <f t="shared" si="12"/>
        <v>7.199999999999999</v>
      </c>
      <c r="W16" s="79">
        <f t="shared" si="12"/>
        <v>7.199999999999999</v>
      </c>
      <c r="X16" s="79">
        <f t="shared" si="12"/>
        <v>7.199999999999999</v>
      </c>
      <c r="Y16" s="79"/>
      <c r="Z16" s="79"/>
      <c r="AA16" s="79"/>
      <c r="AB16" s="79">
        <f t="shared" si="8"/>
        <v>144</v>
      </c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</row>
    <row r="17" spans="1:28" s="69" customFormat="1" ht="20.25" customHeight="1">
      <c r="A17" s="11">
        <v>4</v>
      </c>
      <c r="B17" s="81" t="s">
        <v>54</v>
      </c>
      <c r="C17" s="78">
        <v>0</v>
      </c>
      <c r="D17" s="79"/>
      <c r="E17" s="79">
        <f aca="true" t="shared" si="13" ref="E17:X17">E8+E12+E16</f>
        <v>50.400000000000006</v>
      </c>
      <c r="F17" s="79">
        <f t="shared" si="13"/>
        <v>50.400000000000006</v>
      </c>
      <c r="G17" s="79">
        <f t="shared" si="13"/>
        <v>50.400000000000006</v>
      </c>
      <c r="H17" s="79">
        <f t="shared" si="13"/>
        <v>50.400000000000006</v>
      </c>
      <c r="I17" s="79">
        <f t="shared" si="13"/>
        <v>50.400000000000006</v>
      </c>
      <c r="J17" s="79">
        <f t="shared" si="13"/>
        <v>50.400000000000006</v>
      </c>
      <c r="K17" s="79">
        <f t="shared" si="13"/>
        <v>50.400000000000006</v>
      </c>
      <c r="L17" s="79">
        <f t="shared" si="13"/>
        <v>50.400000000000006</v>
      </c>
      <c r="M17" s="79">
        <f t="shared" si="13"/>
        <v>50.400000000000006</v>
      </c>
      <c r="N17" s="79">
        <f t="shared" si="13"/>
        <v>50.400000000000006</v>
      </c>
      <c r="O17" s="79">
        <f t="shared" si="13"/>
        <v>50.400000000000006</v>
      </c>
      <c r="P17" s="79">
        <f t="shared" si="13"/>
        <v>50.400000000000006</v>
      </c>
      <c r="Q17" s="79">
        <f t="shared" si="13"/>
        <v>50.400000000000006</v>
      </c>
      <c r="R17" s="79">
        <f t="shared" si="13"/>
        <v>50.400000000000006</v>
      </c>
      <c r="S17" s="79">
        <f t="shared" si="13"/>
        <v>50.400000000000006</v>
      </c>
      <c r="T17" s="79">
        <f t="shared" si="13"/>
        <v>50.400000000000006</v>
      </c>
      <c r="U17" s="79">
        <f t="shared" si="13"/>
        <v>50.400000000000006</v>
      </c>
      <c r="V17" s="79">
        <f t="shared" si="13"/>
        <v>50.400000000000006</v>
      </c>
      <c r="W17" s="79">
        <f t="shared" si="13"/>
        <v>50.400000000000006</v>
      </c>
      <c r="X17" s="79">
        <f t="shared" si="13"/>
        <v>50.400000000000006</v>
      </c>
      <c r="Y17" s="79"/>
      <c r="Z17" s="79"/>
      <c r="AA17" s="79"/>
      <c r="AB17" s="79">
        <f t="shared" si="8"/>
        <v>1007.9999999999998</v>
      </c>
    </row>
    <row r="18" spans="1:28" s="69" customFormat="1" ht="20.25" customHeight="1">
      <c r="A18" s="11">
        <v>5</v>
      </c>
      <c r="B18" s="81" t="s">
        <v>55</v>
      </c>
      <c r="C18" s="78">
        <v>0</v>
      </c>
      <c r="D18" s="79"/>
      <c r="E18" s="79">
        <f aca="true" t="shared" si="14" ref="E18:X18">E17*0.2</f>
        <v>10.080000000000002</v>
      </c>
      <c r="F18" s="79">
        <f t="shared" si="14"/>
        <v>10.080000000000002</v>
      </c>
      <c r="G18" s="79">
        <f t="shared" si="14"/>
        <v>10.080000000000002</v>
      </c>
      <c r="H18" s="79">
        <f t="shared" si="14"/>
        <v>10.080000000000002</v>
      </c>
      <c r="I18" s="79">
        <f t="shared" si="14"/>
        <v>10.080000000000002</v>
      </c>
      <c r="J18" s="79">
        <f t="shared" si="14"/>
        <v>10.080000000000002</v>
      </c>
      <c r="K18" s="79">
        <f t="shared" si="14"/>
        <v>10.080000000000002</v>
      </c>
      <c r="L18" s="79">
        <f t="shared" si="14"/>
        <v>10.080000000000002</v>
      </c>
      <c r="M18" s="79">
        <f t="shared" si="14"/>
        <v>10.080000000000002</v>
      </c>
      <c r="N18" s="79">
        <f t="shared" si="14"/>
        <v>10.080000000000002</v>
      </c>
      <c r="O18" s="79">
        <f t="shared" si="14"/>
        <v>10.080000000000002</v>
      </c>
      <c r="P18" s="79">
        <f t="shared" si="14"/>
        <v>10.080000000000002</v>
      </c>
      <c r="Q18" s="79">
        <f t="shared" si="14"/>
        <v>10.080000000000002</v>
      </c>
      <c r="R18" s="79">
        <f t="shared" si="14"/>
        <v>10.080000000000002</v>
      </c>
      <c r="S18" s="79">
        <f t="shared" si="14"/>
        <v>10.080000000000002</v>
      </c>
      <c r="T18" s="79">
        <f t="shared" si="14"/>
        <v>10.080000000000002</v>
      </c>
      <c r="U18" s="79">
        <f t="shared" si="14"/>
        <v>10.080000000000002</v>
      </c>
      <c r="V18" s="79">
        <f t="shared" si="14"/>
        <v>10.080000000000002</v>
      </c>
      <c r="W18" s="79">
        <f t="shared" si="14"/>
        <v>10.080000000000002</v>
      </c>
      <c r="X18" s="79">
        <f t="shared" si="14"/>
        <v>10.080000000000002</v>
      </c>
      <c r="Y18" s="79"/>
      <c r="Z18" s="79"/>
      <c r="AA18" s="79"/>
      <c r="AB18" s="79">
        <f t="shared" si="8"/>
        <v>201.60000000000008</v>
      </c>
    </row>
    <row r="19" spans="1:28" s="69" customFormat="1" ht="20.25" customHeight="1">
      <c r="A19" s="11">
        <v>6</v>
      </c>
      <c r="B19" s="81" t="s">
        <v>45</v>
      </c>
      <c r="C19" s="78">
        <v>0</v>
      </c>
      <c r="D19" s="79"/>
      <c r="E19" s="79">
        <f aca="true" t="shared" si="15" ref="E19:X19">E18+E17</f>
        <v>60.480000000000004</v>
      </c>
      <c r="F19" s="79">
        <f t="shared" si="15"/>
        <v>60.480000000000004</v>
      </c>
      <c r="G19" s="79">
        <f t="shared" si="15"/>
        <v>60.480000000000004</v>
      </c>
      <c r="H19" s="79">
        <f t="shared" si="15"/>
        <v>60.480000000000004</v>
      </c>
      <c r="I19" s="79">
        <f t="shared" si="15"/>
        <v>60.480000000000004</v>
      </c>
      <c r="J19" s="79">
        <f t="shared" si="15"/>
        <v>60.480000000000004</v>
      </c>
      <c r="K19" s="79">
        <f t="shared" si="15"/>
        <v>60.480000000000004</v>
      </c>
      <c r="L19" s="79">
        <f t="shared" si="15"/>
        <v>60.480000000000004</v>
      </c>
      <c r="M19" s="79">
        <f t="shared" si="15"/>
        <v>60.480000000000004</v>
      </c>
      <c r="N19" s="79">
        <f t="shared" si="15"/>
        <v>60.480000000000004</v>
      </c>
      <c r="O19" s="79">
        <f t="shared" si="15"/>
        <v>60.480000000000004</v>
      </c>
      <c r="P19" s="79">
        <f t="shared" si="15"/>
        <v>60.480000000000004</v>
      </c>
      <c r="Q19" s="79">
        <f t="shared" si="15"/>
        <v>60.480000000000004</v>
      </c>
      <c r="R19" s="79">
        <f t="shared" si="15"/>
        <v>60.480000000000004</v>
      </c>
      <c r="S19" s="79">
        <f t="shared" si="15"/>
        <v>60.480000000000004</v>
      </c>
      <c r="T19" s="79">
        <f t="shared" si="15"/>
        <v>60.480000000000004</v>
      </c>
      <c r="U19" s="79">
        <f t="shared" si="15"/>
        <v>60.480000000000004</v>
      </c>
      <c r="V19" s="79">
        <f t="shared" si="15"/>
        <v>60.480000000000004</v>
      </c>
      <c r="W19" s="79">
        <f t="shared" si="15"/>
        <v>60.480000000000004</v>
      </c>
      <c r="X19" s="79">
        <f t="shared" si="15"/>
        <v>60.480000000000004</v>
      </c>
      <c r="Y19" s="79"/>
      <c r="Z19" s="79"/>
      <c r="AA19" s="79"/>
      <c r="AB19" s="79">
        <f t="shared" si="8"/>
        <v>1209.6000000000001</v>
      </c>
    </row>
    <row r="20" spans="2:27" s="69" customFormat="1" ht="30" customHeight="1" hidden="1">
      <c r="B20" s="74" t="s">
        <v>46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</row>
    <row r="21" spans="2:14" ht="13.5" customHeight="1" hidden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70"/>
    </row>
    <row r="22" spans="2:14" ht="13.5" customHeight="1" hidden="1"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20" t="s">
        <v>56</v>
      </c>
    </row>
    <row r="23" spans="2:14" s="69" customFormat="1" ht="20.25" customHeight="1" hidden="1">
      <c r="B23" s="84"/>
      <c r="C23" s="85"/>
      <c r="D23" s="86"/>
      <c r="E23" s="85"/>
      <c r="F23" s="86"/>
      <c r="G23" s="85"/>
      <c r="H23" s="86"/>
      <c r="I23" s="85"/>
      <c r="J23" s="86"/>
      <c r="K23" s="85"/>
      <c r="L23" s="86"/>
      <c r="M23" s="96"/>
      <c r="N23" s="97"/>
    </row>
    <row r="24" spans="2:14" s="69" customFormat="1" ht="20.25" customHeight="1" hidden="1">
      <c r="B24" s="87" t="s">
        <v>3</v>
      </c>
      <c r="C24" s="88" t="s">
        <v>57</v>
      </c>
      <c r="D24" s="88" t="s">
        <v>58</v>
      </c>
      <c r="E24" s="88" t="s">
        <v>59</v>
      </c>
      <c r="F24" s="88" t="s">
        <v>60</v>
      </c>
      <c r="G24" s="88" t="s">
        <v>61</v>
      </c>
      <c r="H24" s="88" t="s">
        <v>62</v>
      </c>
      <c r="I24" s="88" t="s">
        <v>63</v>
      </c>
      <c r="J24" s="88" t="s">
        <v>64</v>
      </c>
      <c r="K24" s="88" t="s">
        <v>65</v>
      </c>
      <c r="L24" s="88" t="s">
        <v>66</v>
      </c>
      <c r="M24" s="98"/>
      <c r="N24" s="99" t="s">
        <v>45</v>
      </c>
    </row>
    <row r="25" spans="2:14" s="69" customFormat="1" ht="20.25" customHeight="1" hidden="1">
      <c r="B25" s="89"/>
      <c r="C25" s="90"/>
      <c r="D25" s="91"/>
      <c r="E25" s="90"/>
      <c r="F25" s="91"/>
      <c r="G25" s="90"/>
      <c r="H25" s="91"/>
      <c r="I25" s="90"/>
      <c r="J25" s="91"/>
      <c r="K25" s="90"/>
      <c r="L25" s="91"/>
      <c r="M25" s="100"/>
      <c r="N25" s="101"/>
    </row>
    <row r="26" spans="2:14" s="69" customFormat="1" ht="20.25" customHeight="1" hidden="1">
      <c r="B26" s="81" t="str">
        <f>B5</f>
        <v>工人</v>
      </c>
      <c r="C26" s="79">
        <f>O5</f>
        <v>0</v>
      </c>
      <c r="D26" s="79">
        <f>P5</f>
        <v>0</v>
      </c>
      <c r="E26" s="79">
        <f>Q5</f>
        <v>0</v>
      </c>
      <c r="F26" s="79"/>
      <c r="G26" s="79"/>
      <c r="H26" s="79"/>
      <c r="I26" s="79"/>
      <c r="J26" s="79"/>
      <c r="K26" s="79"/>
      <c r="L26" s="79"/>
      <c r="M26" s="79" t="e">
        <f>#REF!</f>
        <v>#REF!</v>
      </c>
      <c r="N26" s="79" t="e">
        <f>#REF!</f>
        <v>#REF!</v>
      </c>
    </row>
    <row r="27" spans="2:27" s="69" customFormat="1" ht="20.25" customHeight="1" hidden="1">
      <c r="B27" s="77" t="s">
        <v>67</v>
      </c>
      <c r="C27" s="78"/>
      <c r="D27" s="78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2:14" s="69" customFormat="1" ht="20.25" customHeight="1" hidden="1">
      <c r="B28" s="81" t="str">
        <f>B7</f>
        <v>人均年工资</v>
      </c>
      <c r="C28" s="79">
        <f aca="true" t="shared" si="16" ref="C28:E30">O7</f>
        <v>1.2</v>
      </c>
      <c r="D28" s="79">
        <f t="shared" si="16"/>
        <v>1.2</v>
      </c>
      <c r="E28" s="79">
        <f t="shared" si="16"/>
        <v>1.2</v>
      </c>
      <c r="F28" s="79"/>
      <c r="G28" s="79"/>
      <c r="H28" s="79"/>
      <c r="I28" s="79"/>
      <c r="J28" s="79"/>
      <c r="K28" s="79"/>
      <c r="L28" s="79"/>
      <c r="M28" s="79" t="e">
        <f>#REF!</f>
        <v>#REF!</v>
      </c>
      <c r="N28" s="78" t="e">
        <f>#REF!</f>
        <v>#REF!</v>
      </c>
    </row>
    <row r="29" spans="2:14" s="69" customFormat="1" ht="20.25" customHeight="1" hidden="1">
      <c r="B29" s="92" t="str">
        <f>B8</f>
        <v>工资额</v>
      </c>
      <c r="C29" s="79">
        <f t="shared" si="16"/>
        <v>39.6</v>
      </c>
      <c r="D29" s="79">
        <f t="shared" si="16"/>
        <v>39.6</v>
      </c>
      <c r="E29" s="79">
        <f t="shared" si="16"/>
        <v>39.6</v>
      </c>
      <c r="F29" s="79"/>
      <c r="G29" s="79"/>
      <c r="H29" s="79"/>
      <c r="I29" s="79"/>
      <c r="J29" s="79"/>
      <c r="K29" s="79"/>
      <c r="L29" s="79"/>
      <c r="M29" s="79" t="e">
        <f>#REF!</f>
        <v>#REF!</v>
      </c>
      <c r="N29" s="79" t="e">
        <f>#REF!</f>
        <v>#REF!</v>
      </c>
    </row>
    <row r="30" spans="2:14" s="69" customFormat="1" ht="20.25" customHeight="1" hidden="1">
      <c r="B30" s="92" t="str">
        <f>B9</f>
        <v>技术人员</v>
      </c>
      <c r="C30" s="79">
        <f t="shared" si="16"/>
        <v>0</v>
      </c>
      <c r="D30" s="79">
        <f t="shared" si="16"/>
        <v>0</v>
      </c>
      <c r="E30" s="79">
        <f t="shared" si="16"/>
        <v>0</v>
      </c>
      <c r="F30" s="79"/>
      <c r="G30" s="79"/>
      <c r="H30" s="79"/>
      <c r="I30" s="79"/>
      <c r="J30" s="79"/>
      <c r="K30" s="79"/>
      <c r="L30" s="79"/>
      <c r="M30" s="79" t="e">
        <f>#REF!</f>
        <v>#REF!</v>
      </c>
      <c r="N30" s="79" t="e">
        <f>#REF!</f>
        <v>#REF!</v>
      </c>
    </row>
    <row r="31" spans="2:27" s="69" customFormat="1" ht="20.25" customHeight="1" hidden="1">
      <c r="B31" s="77" t="s">
        <v>67</v>
      </c>
      <c r="C31" s="78"/>
      <c r="D31" s="78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</row>
    <row r="32" spans="2:14" s="69" customFormat="1" ht="20.25" customHeight="1" hidden="1">
      <c r="B32" s="81" t="str">
        <f>B11</f>
        <v>人均年工资</v>
      </c>
      <c r="C32" s="79">
        <f aca="true" t="shared" si="17" ref="C32:E34">O11</f>
        <v>1.8</v>
      </c>
      <c r="D32" s="79">
        <f t="shared" si="17"/>
        <v>1.8</v>
      </c>
      <c r="E32" s="79">
        <f t="shared" si="17"/>
        <v>1.8</v>
      </c>
      <c r="F32" s="79"/>
      <c r="G32" s="79"/>
      <c r="H32" s="79"/>
      <c r="I32" s="79"/>
      <c r="J32" s="79"/>
      <c r="K32" s="79"/>
      <c r="L32" s="79"/>
      <c r="M32" s="79" t="e">
        <f>#REF!</f>
        <v>#REF!</v>
      </c>
      <c r="N32" s="79" t="e">
        <f>#REF!</f>
        <v>#REF!</v>
      </c>
    </row>
    <row r="33" spans="2:14" s="69" customFormat="1" ht="20.25" customHeight="1" hidden="1">
      <c r="B33" s="81" t="str">
        <f>B12</f>
        <v>工资额</v>
      </c>
      <c r="C33" s="79">
        <f t="shared" si="17"/>
        <v>3.6</v>
      </c>
      <c r="D33" s="79">
        <f t="shared" si="17"/>
        <v>3.6</v>
      </c>
      <c r="E33" s="79">
        <f t="shared" si="17"/>
        <v>3.6</v>
      </c>
      <c r="F33" s="79"/>
      <c r="G33" s="79"/>
      <c r="H33" s="79"/>
      <c r="I33" s="79"/>
      <c r="J33" s="79"/>
      <c r="K33" s="79"/>
      <c r="L33" s="79"/>
      <c r="M33" s="79" t="e">
        <f>#REF!</f>
        <v>#REF!</v>
      </c>
      <c r="N33" s="79" t="e">
        <f>#REF!</f>
        <v>#REF!</v>
      </c>
    </row>
    <row r="34" spans="2:14" s="69" customFormat="1" ht="20.25" customHeight="1" hidden="1">
      <c r="B34" s="81" t="str">
        <f>B13</f>
        <v>管理人员</v>
      </c>
      <c r="C34" s="79">
        <f t="shared" si="17"/>
        <v>0</v>
      </c>
      <c r="D34" s="79">
        <f t="shared" si="17"/>
        <v>0</v>
      </c>
      <c r="E34" s="79">
        <f t="shared" si="17"/>
        <v>0</v>
      </c>
      <c r="F34" s="79"/>
      <c r="G34" s="79"/>
      <c r="H34" s="79"/>
      <c r="I34" s="79"/>
      <c r="J34" s="79"/>
      <c r="K34" s="79"/>
      <c r="L34" s="79"/>
      <c r="M34" s="79" t="e">
        <f>#REF!</f>
        <v>#REF!</v>
      </c>
      <c r="N34" s="79" t="e">
        <f>#REF!</f>
        <v>#REF!</v>
      </c>
    </row>
    <row r="35" spans="2:27" s="69" customFormat="1" ht="20.25" customHeight="1" hidden="1">
      <c r="B35" s="77" t="s">
        <v>67</v>
      </c>
      <c r="C35" s="78"/>
      <c r="D35" s="78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2:14" s="69" customFormat="1" ht="20.25" customHeight="1" hidden="1">
      <c r="B36" s="81" t="str">
        <f>B15</f>
        <v>人均年工资</v>
      </c>
      <c r="C36" s="79">
        <f aca="true" t="shared" si="18" ref="C36:E40">O15</f>
        <v>2.4</v>
      </c>
      <c r="D36" s="79">
        <f t="shared" si="18"/>
        <v>2.4</v>
      </c>
      <c r="E36" s="79">
        <f t="shared" si="18"/>
        <v>2.4</v>
      </c>
      <c r="F36" s="79"/>
      <c r="G36" s="79"/>
      <c r="H36" s="79"/>
      <c r="I36" s="79"/>
      <c r="J36" s="79"/>
      <c r="K36" s="79"/>
      <c r="L36" s="79"/>
      <c r="M36" s="79" t="e">
        <f>#REF!</f>
        <v>#REF!</v>
      </c>
      <c r="N36" s="79" t="e">
        <f>#REF!</f>
        <v>#REF!</v>
      </c>
    </row>
    <row r="37" spans="2:14" s="69" customFormat="1" ht="20.25" customHeight="1" hidden="1">
      <c r="B37" s="81" t="str">
        <f>B16</f>
        <v>工资额</v>
      </c>
      <c r="C37" s="79">
        <f t="shared" si="18"/>
        <v>7.199999999999999</v>
      </c>
      <c r="D37" s="79">
        <f t="shared" si="18"/>
        <v>7.199999999999999</v>
      </c>
      <c r="E37" s="79">
        <f t="shared" si="18"/>
        <v>7.199999999999999</v>
      </c>
      <c r="F37" s="79"/>
      <c r="G37" s="79"/>
      <c r="H37" s="79"/>
      <c r="I37" s="79"/>
      <c r="J37" s="79"/>
      <c r="K37" s="79"/>
      <c r="L37" s="79"/>
      <c r="M37" s="79" t="e">
        <f>#REF!</f>
        <v>#REF!</v>
      </c>
      <c r="N37" s="79" t="e">
        <f>#REF!</f>
        <v>#REF!</v>
      </c>
    </row>
    <row r="38" spans="2:14" s="69" customFormat="1" ht="20.25" customHeight="1" hidden="1">
      <c r="B38" s="81" t="str">
        <f>B17</f>
        <v>工资总额</v>
      </c>
      <c r="C38" s="79">
        <f t="shared" si="18"/>
        <v>50.400000000000006</v>
      </c>
      <c r="D38" s="79">
        <f t="shared" si="18"/>
        <v>50.400000000000006</v>
      </c>
      <c r="E38" s="79">
        <f t="shared" si="18"/>
        <v>50.400000000000006</v>
      </c>
      <c r="F38" s="79"/>
      <c r="G38" s="79"/>
      <c r="H38" s="79"/>
      <c r="I38" s="79"/>
      <c r="J38" s="79"/>
      <c r="K38" s="79"/>
      <c r="L38" s="79"/>
      <c r="M38" s="79" t="e">
        <f>#REF!</f>
        <v>#REF!</v>
      </c>
      <c r="N38" s="79" t="e">
        <f>#REF!</f>
        <v>#REF!</v>
      </c>
    </row>
    <row r="39" spans="2:14" s="69" customFormat="1" ht="20.25" customHeight="1" hidden="1">
      <c r="B39" s="81" t="str">
        <f>B18</f>
        <v>福利费</v>
      </c>
      <c r="C39" s="79">
        <f t="shared" si="18"/>
        <v>10.080000000000002</v>
      </c>
      <c r="D39" s="79">
        <f t="shared" si="18"/>
        <v>10.080000000000002</v>
      </c>
      <c r="E39" s="79">
        <f t="shared" si="18"/>
        <v>10.080000000000002</v>
      </c>
      <c r="F39" s="79"/>
      <c r="G39" s="79"/>
      <c r="H39" s="79"/>
      <c r="I39" s="79"/>
      <c r="J39" s="79"/>
      <c r="K39" s="79"/>
      <c r="L39" s="79"/>
      <c r="M39" s="79" t="e">
        <f>#REF!</f>
        <v>#REF!</v>
      </c>
      <c r="N39" s="79" t="e">
        <f>#REF!</f>
        <v>#REF!</v>
      </c>
    </row>
    <row r="40" spans="2:14" s="69" customFormat="1" ht="20.25" customHeight="1" hidden="1">
      <c r="B40" s="81" t="str">
        <f>B19</f>
        <v>合计</v>
      </c>
      <c r="C40" s="79">
        <f t="shared" si="18"/>
        <v>60.480000000000004</v>
      </c>
      <c r="D40" s="79">
        <f t="shared" si="18"/>
        <v>60.480000000000004</v>
      </c>
      <c r="E40" s="79">
        <f t="shared" si="18"/>
        <v>60.480000000000004</v>
      </c>
      <c r="F40" s="79"/>
      <c r="G40" s="79"/>
      <c r="H40" s="79"/>
      <c r="I40" s="79"/>
      <c r="J40" s="79"/>
      <c r="K40" s="79"/>
      <c r="L40" s="79"/>
      <c r="M40" s="79" t="e">
        <f>#REF!</f>
        <v>#REF!</v>
      </c>
      <c r="N40" s="79" t="e">
        <f>#REF!</f>
        <v>#REF!</v>
      </c>
    </row>
    <row r="41" ht="15.75" hidden="1"/>
    <row r="42" ht="15.75" hidden="1"/>
    <row r="43" ht="15.75" hidden="1"/>
    <row r="44" ht="15.75" hidden="1"/>
    <row r="48" ht="15.75">
      <c r="B48" s="93"/>
    </row>
  </sheetData>
  <sheetProtection/>
  <mergeCells count="3">
    <mergeCell ref="E1:J1"/>
    <mergeCell ref="R1:W1"/>
    <mergeCell ref="B20:N20"/>
  </mergeCells>
  <printOptions horizontalCentered="1" verticalCentered="1"/>
  <pageMargins left="0.75" right="0.75" top="0.98" bottom="0.98" header="0.51" footer="0.51"/>
  <pageSetup horizontalDpi="300" verticalDpi="300" orientation="landscape" paperSize="9"/>
  <rowBreaks count="1" manualBreakCount="1">
    <brk id="1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17"/>
  <sheetViews>
    <sheetView zoomScale="75" zoomScaleNormal="75" workbookViewId="0" topLeftCell="A1">
      <selection activeCell="H26" sqref="H26"/>
    </sheetView>
  </sheetViews>
  <sheetFormatPr defaultColWidth="9.00390625" defaultRowHeight="14.25"/>
  <cols>
    <col min="1" max="1" width="14.875" style="0" customWidth="1"/>
    <col min="2" max="2" width="7.00390625" style="0" customWidth="1"/>
    <col min="3" max="3" width="6.00390625" style="0" customWidth="1"/>
    <col min="4" max="4" width="8.125" style="0" customWidth="1"/>
    <col min="5" max="5" width="6.25390625" style="0" customWidth="1"/>
    <col min="6" max="6" width="7.125" style="0" customWidth="1"/>
    <col min="7" max="26" width="7.625" style="0" customWidth="1"/>
    <col min="27" max="27" width="8.625" style="0" customWidth="1"/>
    <col min="28" max="36" width="7.625" style="0" hidden="1" customWidth="1"/>
    <col min="37" max="37" width="7.25390625" style="0" hidden="1" customWidth="1"/>
    <col min="38" max="38" width="9.50390625" style="0" hidden="1" customWidth="1"/>
  </cols>
  <sheetData>
    <row r="1" spans="1:37" ht="50.25" customHeight="1">
      <c r="A1" s="56"/>
      <c r="B1" s="56"/>
      <c r="C1" s="56"/>
      <c r="D1" s="56"/>
      <c r="E1" s="57"/>
      <c r="F1" s="58" t="s">
        <v>68</v>
      </c>
      <c r="G1" s="58"/>
      <c r="H1" s="58"/>
      <c r="I1" s="58"/>
      <c r="J1" s="58"/>
      <c r="K1" s="58"/>
      <c r="L1" s="68"/>
      <c r="M1" s="68"/>
      <c r="N1" s="6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 t="s">
        <v>68</v>
      </c>
      <c r="AD1" s="58"/>
      <c r="AE1" s="58"/>
      <c r="AF1" s="58"/>
      <c r="AG1" s="58"/>
      <c r="AH1" s="68"/>
      <c r="AI1" s="68"/>
      <c r="AJ1" s="68"/>
      <c r="AK1" s="68"/>
    </row>
    <row r="2" spans="1:37" ht="10.5" customHeight="1">
      <c r="A2" s="56"/>
      <c r="B2" s="56"/>
      <c r="C2" s="56"/>
      <c r="D2" s="56"/>
      <c r="E2" s="59"/>
      <c r="F2" s="59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8" ht="36.75" customHeight="1">
      <c r="A3" s="60" t="s">
        <v>3</v>
      </c>
      <c r="B3" s="60" t="s">
        <v>67</v>
      </c>
      <c r="C3" s="60" t="s">
        <v>69</v>
      </c>
      <c r="D3" s="61" t="s">
        <v>70</v>
      </c>
      <c r="E3" s="60">
        <v>1</v>
      </c>
      <c r="F3" s="60">
        <v>2</v>
      </c>
      <c r="G3" s="60">
        <v>3</v>
      </c>
      <c r="H3" s="60">
        <v>4</v>
      </c>
      <c r="I3" s="60">
        <v>5</v>
      </c>
      <c r="J3" s="60">
        <v>6</v>
      </c>
      <c r="K3" s="60">
        <v>7</v>
      </c>
      <c r="L3" s="60">
        <v>8</v>
      </c>
      <c r="M3" s="60">
        <v>9</v>
      </c>
      <c r="N3" s="60">
        <v>10</v>
      </c>
      <c r="O3" s="60">
        <v>11</v>
      </c>
      <c r="P3" s="60">
        <v>12</v>
      </c>
      <c r="Q3" s="60">
        <v>13</v>
      </c>
      <c r="R3" s="60">
        <v>14</v>
      </c>
      <c r="S3" s="60">
        <v>15</v>
      </c>
      <c r="T3" s="60">
        <v>16</v>
      </c>
      <c r="U3" s="60">
        <v>17</v>
      </c>
      <c r="V3" s="60">
        <v>18</v>
      </c>
      <c r="W3" s="60">
        <v>19</v>
      </c>
      <c r="X3" s="60">
        <v>20</v>
      </c>
      <c r="Y3" s="60">
        <v>21</v>
      </c>
      <c r="Z3" s="60">
        <v>22</v>
      </c>
      <c r="AA3" s="60" t="s">
        <v>45</v>
      </c>
      <c r="AB3" s="60">
        <v>16</v>
      </c>
      <c r="AC3" s="60">
        <v>17</v>
      </c>
      <c r="AD3" s="60">
        <v>18</v>
      </c>
      <c r="AE3" s="60">
        <v>19</v>
      </c>
      <c r="AF3" s="60">
        <v>20</v>
      </c>
      <c r="AG3" s="60">
        <v>21</v>
      </c>
      <c r="AH3" s="60">
        <v>22</v>
      </c>
      <c r="AI3" s="60">
        <v>23</v>
      </c>
      <c r="AJ3" s="60">
        <v>24</v>
      </c>
      <c r="AK3" s="60">
        <v>25</v>
      </c>
      <c r="AL3" s="60" t="s">
        <v>45</v>
      </c>
    </row>
    <row r="4" spans="1:38" ht="26.25" customHeight="1">
      <c r="A4" s="18" t="s">
        <v>71</v>
      </c>
      <c r="B4" s="18" t="s">
        <v>72</v>
      </c>
      <c r="C4" s="62">
        <v>2920</v>
      </c>
      <c r="D4" s="63">
        <v>0.035</v>
      </c>
      <c r="E4" s="64"/>
      <c r="F4" s="64"/>
      <c r="G4" s="64">
        <f>C4*D4</f>
        <v>102.2</v>
      </c>
      <c r="H4" s="64">
        <f>G4</f>
        <v>102.2</v>
      </c>
      <c r="I4" s="64">
        <f aca="true" t="shared" si="0" ref="I4:N4">H4</f>
        <v>102.2</v>
      </c>
      <c r="J4" s="64">
        <f t="shared" si="0"/>
        <v>102.2</v>
      </c>
      <c r="K4" s="64">
        <f t="shared" si="0"/>
        <v>102.2</v>
      </c>
      <c r="L4" s="64">
        <f t="shared" si="0"/>
        <v>102.2</v>
      </c>
      <c r="M4" s="64">
        <f t="shared" si="0"/>
        <v>102.2</v>
      </c>
      <c r="N4" s="64">
        <f t="shared" si="0"/>
        <v>102.2</v>
      </c>
      <c r="O4" s="64">
        <f aca="true" t="shared" si="1" ref="O4:Z4">N4</f>
        <v>102.2</v>
      </c>
      <c r="P4" s="64">
        <f t="shared" si="1"/>
        <v>102.2</v>
      </c>
      <c r="Q4" s="64">
        <f t="shared" si="1"/>
        <v>102.2</v>
      </c>
      <c r="R4" s="64">
        <f t="shared" si="1"/>
        <v>102.2</v>
      </c>
      <c r="S4" s="64">
        <f t="shared" si="1"/>
        <v>102.2</v>
      </c>
      <c r="T4" s="64">
        <f t="shared" si="1"/>
        <v>102.2</v>
      </c>
      <c r="U4" s="64">
        <f t="shared" si="1"/>
        <v>102.2</v>
      </c>
      <c r="V4" s="64">
        <f t="shared" si="1"/>
        <v>102.2</v>
      </c>
      <c r="W4" s="64">
        <f t="shared" si="1"/>
        <v>102.2</v>
      </c>
      <c r="X4" s="64">
        <f t="shared" si="1"/>
        <v>102.2</v>
      </c>
      <c r="Y4" s="64">
        <f t="shared" si="1"/>
        <v>102.2</v>
      </c>
      <c r="Z4" s="64">
        <f t="shared" si="1"/>
        <v>102.2</v>
      </c>
      <c r="AA4" s="64">
        <f>SUM(H4:O4)</f>
        <v>817.6000000000001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>
        <f>SUM(E4:AK4)</f>
        <v>2861.600000000001</v>
      </c>
    </row>
    <row r="5" spans="1:38" ht="26.25" customHeight="1">
      <c r="A5" s="18" t="s">
        <v>73</v>
      </c>
      <c r="B5" s="18" t="s">
        <v>74</v>
      </c>
      <c r="C5" s="62">
        <v>1168</v>
      </c>
      <c r="D5" s="64">
        <v>0.42</v>
      </c>
      <c r="E5" s="65"/>
      <c r="F5" s="65"/>
      <c r="G5" s="64">
        <f>C5*D5</f>
        <v>490.56</v>
      </c>
      <c r="H5" s="64">
        <f>G5</f>
        <v>490.56</v>
      </c>
      <c r="I5" s="64">
        <f aca="true" t="shared" si="2" ref="I5:N5">H5</f>
        <v>490.56</v>
      </c>
      <c r="J5" s="64">
        <f t="shared" si="2"/>
        <v>490.56</v>
      </c>
      <c r="K5" s="64">
        <f t="shared" si="2"/>
        <v>490.56</v>
      </c>
      <c r="L5" s="64">
        <f t="shared" si="2"/>
        <v>490.56</v>
      </c>
      <c r="M5" s="64">
        <f t="shared" si="2"/>
        <v>490.56</v>
      </c>
      <c r="N5" s="64">
        <f t="shared" si="2"/>
        <v>490.56</v>
      </c>
      <c r="O5" s="64">
        <f aca="true" t="shared" si="3" ref="O5:Z5">N5</f>
        <v>490.56</v>
      </c>
      <c r="P5" s="64">
        <f t="shared" si="3"/>
        <v>490.56</v>
      </c>
      <c r="Q5" s="64">
        <f t="shared" si="3"/>
        <v>490.56</v>
      </c>
      <c r="R5" s="64">
        <f t="shared" si="3"/>
        <v>490.56</v>
      </c>
      <c r="S5" s="64">
        <f t="shared" si="3"/>
        <v>490.56</v>
      </c>
      <c r="T5" s="64">
        <f t="shared" si="3"/>
        <v>490.56</v>
      </c>
      <c r="U5" s="64">
        <f t="shared" si="3"/>
        <v>490.56</v>
      </c>
      <c r="V5" s="64">
        <f t="shared" si="3"/>
        <v>490.56</v>
      </c>
      <c r="W5" s="64">
        <f t="shared" si="3"/>
        <v>490.56</v>
      </c>
      <c r="X5" s="64">
        <f t="shared" si="3"/>
        <v>490.56</v>
      </c>
      <c r="Y5" s="64">
        <f t="shared" si="3"/>
        <v>490.56</v>
      </c>
      <c r="Z5" s="64">
        <f t="shared" si="3"/>
        <v>490.56</v>
      </c>
      <c r="AA5" s="64">
        <f>SUM(H5:O5)</f>
        <v>3924.48</v>
      </c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>
        <f>SUM(E5:AK5)</f>
        <v>13735.68</v>
      </c>
    </row>
    <row r="6" spans="1:38" ht="26.25" customHeight="1">
      <c r="A6" s="18" t="s">
        <v>75</v>
      </c>
      <c r="B6" s="18" t="s">
        <v>76</v>
      </c>
      <c r="C6" s="64">
        <v>10.95</v>
      </c>
      <c r="D6" s="64">
        <v>225</v>
      </c>
      <c r="E6" s="64"/>
      <c r="F6" s="64"/>
      <c r="G6" s="64">
        <f>C6*D6</f>
        <v>2463.75</v>
      </c>
      <c r="H6" s="64">
        <f>G6</f>
        <v>2463.75</v>
      </c>
      <c r="I6" s="64">
        <f aca="true" t="shared" si="4" ref="I6:Z6">H6</f>
        <v>2463.75</v>
      </c>
      <c r="J6" s="64">
        <f t="shared" si="4"/>
        <v>2463.75</v>
      </c>
      <c r="K6" s="64">
        <f t="shared" si="4"/>
        <v>2463.75</v>
      </c>
      <c r="L6" s="64">
        <f t="shared" si="4"/>
        <v>2463.75</v>
      </c>
      <c r="M6" s="64">
        <f t="shared" si="4"/>
        <v>2463.75</v>
      </c>
      <c r="N6" s="64">
        <f t="shared" si="4"/>
        <v>2463.75</v>
      </c>
      <c r="O6" s="64">
        <f t="shared" si="4"/>
        <v>2463.75</v>
      </c>
      <c r="P6" s="64">
        <f t="shared" si="4"/>
        <v>2463.75</v>
      </c>
      <c r="Q6" s="64">
        <f t="shared" si="4"/>
        <v>2463.75</v>
      </c>
      <c r="R6" s="64">
        <f t="shared" si="4"/>
        <v>2463.75</v>
      </c>
      <c r="S6" s="64">
        <f t="shared" si="4"/>
        <v>2463.75</v>
      </c>
      <c r="T6" s="64">
        <f t="shared" si="4"/>
        <v>2463.75</v>
      </c>
      <c r="U6" s="64">
        <f t="shared" si="4"/>
        <v>2463.75</v>
      </c>
      <c r="V6" s="64">
        <f t="shared" si="4"/>
        <v>2463.75</v>
      </c>
      <c r="W6" s="64">
        <f t="shared" si="4"/>
        <v>2463.75</v>
      </c>
      <c r="X6" s="64">
        <f t="shared" si="4"/>
        <v>2463.75</v>
      </c>
      <c r="Y6" s="64">
        <f t="shared" si="4"/>
        <v>2463.75</v>
      </c>
      <c r="Z6" s="64">
        <f t="shared" si="4"/>
        <v>2463.75</v>
      </c>
      <c r="AA6" s="64">
        <f>SUM(H6:O6)</f>
        <v>19710</v>
      </c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>
        <f>SUM(E6:AK6)</f>
        <v>68985</v>
      </c>
    </row>
    <row r="7" spans="1:38" ht="26.25" customHeight="1">
      <c r="A7" s="9"/>
      <c r="B7" s="66"/>
      <c r="C7" s="66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</row>
    <row r="8" spans="1:38" ht="26.25" customHeight="1">
      <c r="A8" s="9"/>
      <c r="B8" s="66"/>
      <c r="C8" s="66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27" ht="26.25" customHeight="1">
      <c r="A9" s="9"/>
      <c r="B9" s="66"/>
      <c r="C9" s="66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7" ht="26.25" customHeight="1">
      <c r="A10" s="9"/>
      <c r="B10" s="66"/>
      <c r="C10" s="66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ht="26.25" customHeight="1">
      <c r="A11" s="9"/>
      <c r="B11" s="66"/>
      <c r="C11" s="66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7" ht="26.25" customHeight="1">
      <c r="A12" s="9"/>
      <c r="B12" s="66"/>
      <c r="C12" s="66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1:27" ht="26.25" customHeight="1">
      <c r="A13" s="9"/>
      <c r="B13" s="66"/>
      <c r="C13" s="66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</row>
    <row r="14" spans="1:27" ht="26.25" customHeight="1">
      <c r="A14" s="9"/>
      <c r="B14" s="66"/>
      <c r="C14" s="66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26.25" customHeight="1">
      <c r="A15" s="9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</row>
    <row r="16" spans="1:27" ht="26.25" customHeight="1">
      <c r="A16" s="9"/>
      <c r="B16" s="64"/>
      <c r="C16" s="64"/>
      <c r="D16" s="64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</row>
    <row r="17" spans="1:27" ht="26.25" customHeight="1">
      <c r="A17" s="9" t="s">
        <v>45</v>
      </c>
      <c r="B17" s="64"/>
      <c r="C17" s="64"/>
      <c r="D17" s="64"/>
      <c r="E17" s="67"/>
      <c r="F17" s="67"/>
      <c r="G17" s="67">
        <f aca="true" t="shared" si="5" ref="G17:Z17">SUM(G4:G11)</f>
        <v>3056.51</v>
      </c>
      <c r="H17" s="67">
        <f t="shared" si="5"/>
        <v>3056.51</v>
      </c>
      <c r="I17" s="67">
        <f t="shared" si="5"/>
        <v>3056.51</v>
      </c>
      <c r="J17" s="67">
        <f t="shared" si="5"/>
        <v>3056.51</v>
      </c>
      <c r="K17" s="67">
        <f t="shared" si="5"/>
        <v>3056.51</v>
      </c>
      <c r="L17" s="67">
        <f t="shared" si="5"/>
        <v>3056.51</v>
      </c>
      <c r="M17" s="67">
        <f t="shared" si="5"/>
        <v>3056.51</v>
      </c>
      <c r="N17" s="67">
        <f t="shared" si="5"/>
        <v>3056.51</v>
      </c>
      <c r="O17" s="67">
        <f t="shared" si="5"/>
        <v>3056.51</v>
      </c>
      <c r="P17" s="67">
        <f t="shared" si="5"/>
        <v>3056.51</v>
      </c>
      <c r="Q17" s="67">
        <f t="shared" si="5"/>
        <v>3056.51</v>
      </c>
      <c r="R17" s="67">
        <f t="shared" si="5"/>
        <v>3056.51</v>
      </c>
      <c r="S17" s="67">
        <f t="shared" si="5"/>
        <v>3056.51</v>
      </c>
      <c r="T17" s="67">
        <f t="shared" si="5"/>
        <v>3056.51</v>
      </c>
      <c r="U17" s="67">
        <f t="shared" si="5"/>
        <v>3056.51</v>
      </c>
      <c r="V17" s="67">
        <f t="shared" si="5"/>
        <v>3056.51</v>
      </c>
      <c r="W17" s="67">
        <f t="shared" si="5"/>
        <v>3056.51</v>
      </c>
      <c r="X17" s="67">
        <f t="shared" si="5"/>
        <v>3056.51</v>
      </c>
      <c r="Y17" s="67">
        <f t="shared" si="5"/>
        <v>3056.51</v>
      </c>
      <c r="Z17" s="67">
        <f t="shared" si="5"/>
        <v>3056.51</v>
      </c>
      <c r="AA17" s="67">
        <f>SUM(H17:N17)</f>
        <v>21395.57</v>
      </c>
    </row>
  </sheetData>
  <sheetProtection/>
  <mergeCells count="2">
    <mergeCell ref="F1:K1"/>
    <mergeCell ref="AC1:AG1"/>
  </mergeCells>
  <printOptions horizontalCentered="1" verticalCentered="1"/>
  <pageMargins left="0.59" right="0.59" top="0.59" bottom="0.7900000000000001" header="0" footer="0.39"/>
  <pageSetup firstPageNumber="158" useFirstPageNumber="1" horizontalDpi="180" verticalDpi="18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4"/>
  <sheetViews>
    <sheetView showZeros="0" zoomScale="75" zoomScaleNormal="75" workbookViewId="0" topLeftCell="A1">
      <selection activeCell="H26" sqref="H26"/>
    </sheetView>
  </sheetViews>
  <sheetFormatPr defaultColWidth="9.00390625" defaultRowHeight="14.25"/>
  <cols>
    <col min="1" max="1" width="21.375" style="24" customWidth="1"/>
    <col min="2" max="14" width="7.125" style="25" customWidth="1"/>
    <col min="15" max="28" width="7.125" style="26" customWidth="1"/>
    <col min="29" max="16384" width="9.00390625" style="26" customWidth="1"/>
  </cols>
  <sheetData>
    <row r="1" spans="1:28" ht="22.5">
      <c r="A1" s="27"/>
      <c r="B1" s="27"/>
      <c r="C1" s="27"/>
      <c r="D1" s="28" t="s">
        <v>77</v>
      </c>
      <c r="E1" s="28"/>
      <c r="F1" s="28"/>
      <c r="G1" s="28"/>
      <c r="H1" s="28"/>
      <c r="I1" s="28"/>
      <c r="J1" s="28"/>
      <c r="K1" s="27"/>
      <c r="L1" s="27"/>
      <c r="M1" s="27"/>
      <c r="N1" s="27"/>
      <c r="O1" s="27"/>
      <c r="P1" s="49"/>
      <c r="Q1" s="28" t="s">
        <v>77</v>
      </c>
      <c r="R1" s="28"/>
      <c r="S1" s="28"/>
      <c r="T1" s="28"/>
      <c r="U1" s="28"/>
      <c r="V1" s="28"/>
      <c r="W1" s="28"/>
      <c r="X1" s="49"/>
      <c r="Y1" s="49"/>
      <c r="Z1" s="49"/>
      <c r="AA1" s="49"/>
      <c r="AB1" s="49"/>
    </row>
    <row r="2" spans="15:28" ht="28.5" customHeight="1">
      <c r="O2" s="50" t="s">
        <v>47</v>
      </c>
      <c r="AB2" s="50" t="s">
        <v>47</v>
      </c>
    </row>
    <row r="3" spans="1:28" s="23" customFormat="1" ht="24.75" customHeight="1">
      <c r="A3" s="29" t="s">
        <v>3</v>
      </c>
      <c r="B3" s="30" t="s">
        <v>78</v>
      </c>
      <c r="C3" s="29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29">
        <v>20</v>
      </c>
      <c r="W3" s="29">
        <v>21</v>
      </c>
      <c r="X3" s="29">
        <v>22</v>
      </c>
      <c r="Y3" s="29">
        <v>23</v>
      </c>
      <c r="Z3" s="29">
        <v>24</v>
      </c>
      <c r="AA3" s="30"/>
      <c r="AB3" s="55"/>
    </row>
    <row r="4" spans="1:28" s="23" customFormat="1" ht="24.75" customHeight="1">
      <c r="A4" s="31" t="s">
        <v>79</v>
      </c>
      <c r="B4" s="32"/>
      <c r="C4" s="32"/>
      <c r="D4" s="32"/>
      <c r="E4" s="32" t="e">
        <f>'[10]成本表'!D6</f>
        <v>#REF!</v>
      </c>
      <c r="F4" s="32" t="e">
        <f>'[10]成本表'!E6</f>
        <v>#REF!</v>
      </c>
      <c r="G4" s="32" t="e">
        <f>'[10]成本表'!F6</f>
        <v>#REF!</v>
      </c>
      <c r="H4" s="32" t="e">
        <f>'[10]成本表'!G6</f>
        <v>#REF!</v>
      </c>
      <c r="I4" s="32" t="e">
        <f>'[10]成本表'!H6</f>
        <v>#REF!</v>
      </c>
      <c r="J4" s="32" t="e">
        <f>'[10]成本表'!I6</f>
        <v>#REF!</v>
      </c>
      <c r="K4" s="32" t="e">
        <f>'[10]成本表'!J6</f>
        <v>#REF!</v>
      </c>
      <c r="L4" s="32" t="e">
        <f>'[10]成本表'!K6</f>
        <v>#REF!</v>
      </c>
      <c r="M4" s="32" t="e">
        <f>'[10]成本表'!L6</f>
        <v>#REF!</v>
      </c>
      <c r="N4" s="32" t="e">
        <f>'[10]成本表'!M6</f>
        <v>#REF!</v>
      </c>
      <c r="O4" s="32" t="e">
        <f>'[10]成本表'!N6</f>
        <v>#REF!</v>
      </c>
      <c r="P4" s="32" t="e">
        <f>'[10]成本表'!O6</f>
        <v>#REF!</v>
      </c>
      <c r="Q4" s="32" t="e">
        <f>'[10]成本表'!P6</f>
        <v>#REF!</v>
      </c>
      <c r="R4" s="32"/>
      <c r="S4" s="32"/>
      <c r="T4" s="32"/>
      <c r="U4" s="32"/>
      <c r="V4" s="32"/>
      <c r="W4" s="32"/>
      <c r="X4" s="32"/>
      <c r="Y4" s="32" t="e">
        <f>'[10]成本表'!X6</f>
        <v>#REF!</v>
      </c>
      <c r="Z4" s="32"/>
      <c r="AA4" s="32"/>
      <c r="AB4" s="39"/>
    </row>
    <row r="5" spans="1:28" s="23" customFormat="1" ht="24.75" customHeight="1">
      <c r="A5" s="31" t="s">
        <v>80</v>
      </c>
      <c r="B5" s="32"/>
      <c r="C5" s="32"/>
      <c r="D5" s="32" t="e">
        <f aca="true" t="shared" si="0" ref="D5:Q5">D6+D7+D11</f>
        <v>#REF!</v>
      </c>
      <c r="E5" s="32" t="e">
        <f t="shared" si="0"/>
        <v>#REF!</v>
      </c>
      <c r="F5" s="32" t="e">
        <f t="shared" si="0"/>
        <v>#REF!</v>
      </c>
      <c r="G5" s="32" t="e">
        <f t="shared" si="0"/>
        <v>#REF!</v>
      </c>
      <c r="H5" s="32" t="e">
        <f t="shared" si="0"/>
        <v>#REF!</v>
      </c>
      <c r="I5" s="32" t="e">
        <f t="shared" si="0"/>
        <v>#REF!</v>
      </c>
      <c r="J5" s="32" t="e">
        <f t="shared" si="0"/>
        <v>#REF!</v>
      </c>
      <c r="K5" s="32" t="e">
        <f t="shared" si="0"/>
        <v>#REF!</v>
      </c>
      <c r="L5" s="32" t="e">
        <f t="shared" si="0"/>
        <v>#REF!</v>
      </c>
      <c r="M5" s="32" t="e">
        <f t="shared" si="0"/>
        <v>#REF!</v>
      </c>
      <c r="N5" s="32" t="e">
        <f t="shared" si="0"/>
        <v>#REF!</v>
      </c>
      <c r="O5" s="32" t="e">
        <f t="shared" si="0"/>
        <v>#REF!</v>
      </c>
      <c r="P5" s="32" t="e">
        <f t="shared" si="0"/>
        <v>#REF!</v>
      </c>
      <c r="Q5" s="32" t="e">
        <f t="shared" si="0"/>
        <v>#REF!</v>
      </c>
      <c r="R5" s="32"/>
      <c r="S5" s="32"/>
      <c r="T5" s="32"/>
      <c r="U5" s="32"/>
      <c r="V5" s="32"/>
      <c r="W5" s="32"/>
      <c r="X5" s="32"/>
      <c r="Y5" s="32"/>
      <c r="Z5" s="32"/>
      <c r="AA5" s="32"/>
      <c r="AB5" s="39"/>
    </row>
    <row r="6" spans="1:28" s="23" customFormat="1" ht="24.75" customHeight="1">
      <c r="A6" s="31" t="s">
        <v>81</v>
      </c>
      <c r="B6" s="32">
        <v>12</v>
      </c>
      <c r="C6" s="32"/>
      <c r="D6" s="32" t="e">
        <f>'[10]成本表'!C29/'[10]流动'!$B$6</f>
        <v>#REF!</v>
      </c>
      <c r="E6" s="32" t="e">
        <f>#REF!/'流动'!$B$6</f>
        <v>#REF!</v>
      </c>
      <c r="F6" s="32" t="e">
        <f>#REF!/'流动'!$B$6</f>
        <v>#REF!</v>
      </c>
      <c r="G6" s="32" t="e">
        <f>#REF!/'流动'!$B$6</f>
        <v>#REF!</v>
      </c>
      <c r="H6" s="32" t="e">
        <f>#REF!/'流动'!$B$6</f>
        <v>#REF!</v>
      </c>
      <c r="I6" s="32" t="e">
        <f>#REF!/'流动'!$B$6</f>
        <v>#REF!</v>
      </c>
      <c r="J6" s="32" t="e">
        <f>#REF!/'流动'!$B$6</f>
        <v>#REF!</v>
      </c>
      <c r="K6" s="32" t="e">
        <f>#REF!/'流动'!$B$6</f>
        <v>#REF!</v>
      </c>
      <c r="L6" s="32" t="e">
        <f>#REF!/'流动'!$B$6</f>
        <v>#REF!</v>
      </c>
      <c r="M6" s="32" t="e">
        <f>#REF!/'流动'!$B$6</f>
        <v>#REF!</v>
      </c>
      <c r="N6" s="32" t="e">
        <f>#REF!/'流动'!$B$6</f>
        <v>#REF!</v>
      </c>
      <c r="O6" s="32" t="e">
        <f>#REF!/'流动'!$B$6</f>
        <v>#REF!</v>
      </c>
      <c r="P6" s="32" t="e">
        <f>#REF!/'流动'!$B$6</f>
        <v>#REF!</v>
      </c>
      <c r="Q6" s="32" t="e">
        <f>#REF!/'流动'!$B$6</f>
        <v>#REF!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9"/>
    </row>
    <row r="7" spans="1:28" s="23" customFormat="1" ht="24.75" customHeight="1">
      <c r="A7" s="31" t="s">
        <v>82</v>
      </c>
      <c r="B7" s="32"/>
      <c r="C7" s="32"/>
      <c r="D7" s="32" t="e">
        <f aca="true" t="shared" si="1" ref="D7:Q7">SUM(D8:D10)</f>
        <v>#REF!</v>
      </c>
      <c r="E7" s="32" t="e">
        <f t="shared" si="1"/>
        <v>#REF!</v>
      </c>
      <c r="F7" s="32" t="e">
        <f t="shared" si="1"/>
        <v>#REF!</v>
      </c>
      <c r="G7" s="32" t="e">
        <f t="shared" si="1"/>
        <v>#REF!</v>
      </c>
      <c r="H7" s="32" t="e">
        <f t="shared" si="1"/>
        <v>#REF!</v>
      </c>
      <c r="I7" s="32" t="e">
        <f t="shared" si="1"/>
        <v>#REF!</v>
      </c>
      <c r="J7" s="32" t="e">
        <f t="shared" si="1"/>
        <v>#REF!</v>
      </c>
      <c r="K7" s="32" t="e">
        <f t="shared" si="1"/>
        <v>#REF!</v>
      </c>
      <c r="L7" s="32" t="e">
        <f t="shared" si="1"/>
        <v>#REF!</v>
      </c>
      <c r="M7" s="32" t="e">
        <f t="shared" si="1"/>
        <v>#REF!</v>
      </c>
      <c r="N7" s="32" t="e">
        <f t="shared" si="1"/>
        <v>#REF!</v>
      </c>
      <c r="O7" s="32" t="e">
        <f t="shared" si="1"/>
        <v>#REF!</v>
      </c>
      <c r="P7" s="32" t="e">
        <f t="shared" si="1"/>
        <v>#REF!</v>
      </c>
      <c r="Q7" s="32" t="e">
        <f t="shared" si="1"/>
        <v>#REF!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9"/>
    </row>
    <row r="8" spans="1:28" s="23" customFormat="1" ht="24.75" customHeight="1">
      <c r="A8" s="31" t="s">
        <v>83</v>
      </c>
      <c r="B8" s="32">
        <v>12</v>
      </c>
      <c r="C8" s="32"/>
      <c r="D8" s="32" t="e">
        <f>('[10]成本表'!C8+'[10]成本表'!C9)/'[10]流动'!$B$8</f>
        <v>#REF!</v>
      </c>
      <c r="E8" s="32" t="e">
        <f>#REF!+#REF!/'流动'!$B$8</f>
        <v>#REF!</v>
      </c>
      <c r="F8" s="32" t="e">
        <f>#REF!+#REF!/'流动'!$B$8</f>
        <v>#REF!</v>
      </c>
      <c r="G8" s="32" t="e">
        <f>#REF!+#REF!/'流动'!$B$8</f>
        <v>#REF!</v>
      </c>
      <c r="H8" s="32" t="e">
        <f>#REF!+#REF!/'流动'!$B$8</f>
        <v>#REF!</v>
      </c>
      <c r="I8" s="32" t="e">
        <f>#REF!+#REF!/'流动'!$B$8</f>
        <v>#REF!</v>
      </c>
      <c r="J8" s="32" t="e">
        <f>#REF!+#REF!/'流动'!$B$8</f>
        <v>#REF!</v>
      </c>
      <c r="K8" s="32" t="e">
        <f>#REF!+#REF!/'流动'!$B$8</f>
        <v>#REF!</v>
      </c>
      <c r="L8" s="32" t="e">
        <f>#REF!+#REF!/'流动'!$B$8</f>
        <v>#REF!</v>
      </c>
      <c r="M8" s="32" t="e">
        <f>#REF!+#REF!/'流动'!$B$8</f>
        <v>#REF!</v>
      </c>
      <c r="N8" s="32" t="e">
        <f>#REF!+#REF!/'流动'!$B$8</f>
        <v>#REF!</v>
      </c>
      <c r="O8" s="32" t="e">
        <f>#REF!+#REF!/'流动'!$B$8</f>
        <v>#REF!</v>
      </c>
      <c r="P8" s="32" t="e">
        <f>#REF!+#REF!/'流动'!$B$8</f>
        <v>#REF!</v>
      </c>
      <c r="Q8" s="32" t="e">
        <f>#REF!+#REF!/'流动'!$B$8</f>
        <v>#REF!</v>
      </c>
      <c r="R8" s="32"/>
      <c r="S8" s="32"/>
      <c r="T8" s="32"/>
      <c r="U8" s="32"/>
      <c r="V8" s="32"/>
      <c r="W8" s="32"/>
      <c r="X8" s="32"/>
      <c r="Y8" s="32"/>
      <c r="Z8" s="32"/>
      <c r="AA8" s="32"/>
      <c r="AB8" s="39"/>
    </row>
    <row r="9" spans="1:28" s="23" customFormat="1" ht="24.75" customHeight="1">
      <c r="A9" s="31" t="s">
        <v>84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9"/>
    </row>
    <row r="10" spans="1:28" s="23" customFormat="1" ht="24.75" customHeight="1">
      <c r="A10" s="31" t="s">
        <v>85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9"/>
    </row>
    <row r="11" spans="1:28" s="23" customFormat="1" ht="24.75" customHeight="1">
      <c r="A11" s="31" t="s">
        <v>86</v>
      </c>
      <c r="B11" s="32">
        <v>12</v>
      </c>
      <c r="C11" s="32"/>
      <c r="D11" s="32" t="e">
        <f>('[10]成本表'!C10+'[10]成本表'!C13+'[10]成本表'!C18)/'[10]流动'!$B$11</f>
        <v>#REF!</v>
      </c>
      <c r="E11" s="32" t="e">
        <f>#REF!+#REF!+#REF!/'流动'!$B$11</f>
        <v>#REF!</v>
      </c>
      <c r="F11" s="32" t="e">
        <f>#REF!+#REF!+#REF!/'流动'!$B$11</f>
        <v>#REF!</v>
      </c>
      <c r="G11" s="32" t="e">
        <f>#REF!+#REF!+#REF!/'流动'!$B$11</f>
        <v>#REF!</v>
      </c>
      <c r="H11" s="32" t="e">
        <f>#REF!+#REF!+#REF!/'流动'!$B$11</f>
        <v>#REF!</v>
      </c>
      <c r="I11" s="32" t="e">
        <f>#REF!+#REF!+#REF!/'流动'!$B$11</f>
        <v>#REF!</v>
      </c>
      <c r="J11" s="32" t="e">
        <f>#REF!+#REF!+#REF!/'流动'!$B$11</f>
        <v>#REF!</v>
      </c>
      <c r="K11" s="32" t="e">
        <f>#REF!+#REF!+#REF!/'流动'!$B$11</f>
        <v>#REF!</v>
      </c>
      <c r="L11" s="32" t="e">
        <f>#REF!+#REF!+#REF!/'流动'!$B$11</f>
        <v>#REF!</v>
      </c>
      <c r="M11" s="32" t="e">
        <f>#REF!+#REF!+#REF!/'流动'!$B$11</f>
        <v>#REF!</v>
      </c>
      <c r="N11" s="32" t="e">
        <f>#REF!+#REF!+#REF!/'流动'!$B$11</f>
        <v>#REF!</v>
      </c>
      <c r="O11" s="32" t="e">
        <f>#REF!+#REF!+#REF!/'流动'!$B$11</f>
        <v>#REF!</v>
      </c>
      <c r="P11" s="32" t="e">
        <f>#REF!+#REF!+#REF!/'流动'!$B$11</f>
        <v>#REF!</v>
      </c>
      <c r="Q11" s="32" t="e">
        <f>#REF!+#REF!+#REF!/'流动'!$B$11</f>
        <v>#REF!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9"/>
    </row>
    <row r="12" spans="1:28" s="23" customFormat="1" ht="24.75" customHeight="1">
      <c r="A12" s="31" t="s">
        <v>87</v>
      </c>
      <c r="B12" s="32"/>
      <c r="C12" s="32"/>
      <c r="D12" s="32" t="e">
        <f aca="true" t="shared" si="2" ref="D12:Q12">D13</f>
        <v>#REF!</v>
      </c>
      <c r="E12" s="32" t="e">
        <f t="shared" si="2"/>
        <v>#REF!</v>
      </c>
      <c r="F12" s="32" t="e">
        <f t="shared" si="2"/>
        <v>#REF!</v>
      </c>
      <c r="G12" s="32" t="e">
        <f t="shared" si="2"/>
        <v>#REF!</v>
      </c>
      <c r="H12" s="32" t="e">
        <f t="shared" si="2"/>
        <v>#REF!</v>
      </c>
      <c r="I12" s="32" t="e">
        <f t="shared" si="2"/>
        <v>#REF!</v>
      </c>
      <c r="J12" s="32" t="e">
        <f t="shared" si="2"/>
        <v>#REF!</v>
      </c>
      <c r="K12" s="32" t="e">
        <f t="shared" si="2"/>
        <v>#REF!</v>
      </c>
      <c r="L12" s="32" t="e">
        <f t="shared" si="2"/>
        <v>#REF!</v>
      </c>
      <c r="M12" s="32" t="e">
        <f t="shared" si="2"/>
        <v>#REF!</v>
      </c>
      <c r="N12" s="32" t="e">
        <f t="shared" si="2"/>
        <v>#REF!</v>
      </c>
      <c r="O12" s="32" t="e">
        <f t="shared" si="2"/>
        <v>#REF!</v>
      </c>
      <c r="P12" s="32" t="e">
        <f t="shared" si="2"/>
        <v>#REF!</v>
      </c>
      <c r="Q12" s="32" t="e">
        <f t="shared" si="2"/>
        <v>#REF!</v>
      </c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9"/>
    </row>
    <row r="13" spans="1:28" s="23" customFormat="1" ht="24.75" customHeight="1">
      <c r="A13" s="31" t="s">
        <v>88</v>
      </c>
      <c r="B13" s="32">
        <v>12</v>
      </c>
      <c r="C13" s="32"/>
      <c r="D13" s="32" t="e">
        <f>('[10]成本表'!C8+'[10]成本表'!C9)/'[10]流动'!$B$13</f>
        <v>#REF!</v>
      </c>
      <c r="E13" s="32" t="e">
        <f>#REF!+#REF!/'流动'!$B$13</f>
        <v>#REF!</v>
      </c>
      <c r="F13" s="32" t="e">
        <f>#REF!+#REF!/'流动'!$B$13</f>
        <v>#REF!</v>
      </c>
      <c r="G13" s="32" t="e">
        <f>#REF!+#REF!/'流动'!$B$13</f>
        <v>#REF!</v>
      </c>
      <c r="H13" s="32" t="e">
        <f>#REF!+#REF!/'流动'!$B$13</f>
        <v>#REF!</v>
      </c>
      <c r="I13" s="32" t="e">
        <f>#REF!+#REF!/'流动'!$B$13</f>
        <v>#REF!</v>
      </c>
      <c r="J13" s="32" t="e">
        <f>#REF!+#REF!/'流动'!$B$13</f>
        <v>#REF!</v>
      </c>
      <c r="K13" s="32" t="e">
        <f>#REF!+#REF!/'流动'!$B$13</f>
        <v>#REF!</v>
      </c>
      <c r="L13" s="32" t="e">
        <f>#REF!+#REF!/'流动'!$B$13</f>
        <v>#REF!</v>
      </c>
      <c r="M13" s="32" t="e">
        <f>#REF!+#REF!/'流动'!$B$13</f>
        <v>#REF!</v>
      </c>
      <c r="N13" s="32" t="e">
        <f>#REF!+#REF!/'流动'!$B$13</f>
        <v>#REF!</v>
      </c>
      <c r="O13" s="32" t="e">
        <f>#REF!+#REF!/'流动'!$B$13</f>
        <v>#REF!</v>
      </c>
      <c r="P13" s="32" t="e">
        <f>#REF!+#REF!/'流动'!$B$13</f>
        <v>#REF!</v>
      </c>
      <c r="Q13" s="32" t="e">
        <f>#REF!+#REF!/'流动'!$B$13</f>
        <v>#REF!</v>
      </c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9"/>
    </row>
    <row r="14" spans="1:28" s="23" customFormat="1" ht="24.75" customHeight="1">
      <c r="A14" s="31" t="s">
        <v>89</v>
      </c>
      <c r="B14" s="32"/>
      <c r="C14" s="32"/>
      <c r="D14" s="32" t="e">
        <f aca="true" t="shared" si="3" ref="D14:Q14">D5-D12</f>
        <v>#REF!</v>
      </c>
      <c r="E14" s="32" t="e">
        <f t="shared" si="3"/>
        <v>#REF!</v>
      </c>
      <c r="F14" s="32" t="e">
        <f t="shared" si="3"/>
        <v>#REF!</v>
      </c>
      <c r="G14" s="32" t="e">
        <f t="shared" si="3"/>
        <v>#REF!</v>
      </c>
      <c r="H14" s="32" t="e">
        <f t="shared" si="3"/>
        <v>#REF!</v>
      </c>
      <c r="I14" s="32" t="e">
        <f t="shared" si="3"/>
        <v>#REF!</v>
      </c>
      <c r="J14" s="32" t="e">
        <f t="shared" si="3"/>
        <v>#REF!</v>
      </c>
      <c r="K14" s="32" t="e">
        <f t="shared" si="3"/>
        <v>#REF!</v>
      </c>
      <c r="L14" s="32" t="e">
        <f t="shared" si="3"/>
        <v>#REF!</v>
      </c>
      <c r="M14" s="32" t="e">
        <f t="shared" si="3"/>
        <v>#REF!</v>
      </c>
      <c r="N14" s="32" t="e">
        <f t="shared" si="3"/>
        <v>#REF!</v>
      </c>
      <c r="O14" s="32" t="e">
        <f t="shared" si="3"/>
        <v>#REF!</v>
      </c>
      <c r="P14" s="32" t="e">
        <f t="shared" si="3"/>
        <v>#REF!</v>
      </c>
      <c r="Q14" s="32" t="e">
        <f t="shared" si="3"/>
        <v>#REF!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9"/>
    </row>
    <row r="15" spans="1:28" s="23" customFormat="1" ht="24.75" customHeight="1">
      <c r="A15" s="31" t="s">
        <v>90</v>
      </c>
      <c r="B15" s="32"/>
      <c r="C15" s="32"/>
      <c r="D15" s="32" t="e">
        <f>D14-B14</f>
        <v>#REF!</v>
      </c>
      <c r="E15" s="32" t="e">
        <f aca="true" t="shared" si="4" ref="E15:Q15">E14-D14</f>
        <v>#REF!</v>
      </c>
      <c r="F15" s="32" t="e">
        <f t="shared" si="4"/>
        <v>#REF!</v>
      </c>
      <c r="G15" s="32" t="e">
        <f t="shared" si="4"/>
        <v>#REF!</v>
      </c>
      <c r="H15" s="32" t="e">
        <f t="shared" si="4"/>
        <v>#REF!</v>
      </c>
      <c r="I15" s="32" t="e">
        <f t="shared" si="4"/>
        <v>#REF!</v>
      </c>
      <c r="J15" s="32" t="e">
        <f t="shared" si="4"/>
        <v>#REF!</v>
      </c>
      <c r="K15" s="32" t="e">
        <f t="shared" si="4"/>
        <v>#REF!</v>
      </c>
      <c r="L15" s="32" t="e">
        <f t="shared" si="4"/>
        <v>#REF!</v>
      </c>
      <c r="M15" s="32" t="e">
        <f t="shared" si="4"/>
        <v>#REF!</v>
      </c>
      <c r="N15" s="32" t="e">
        <f t="shared" si="4"/>
        <v>#REF!</v>
      </c>
      <c r="O15" s="32" t="e">
        <f t="shared" si="4"/>
        <v>#REF!</v>
      </c>
      <c r="P15" s="32" t="e">
        <f t="shared" si="4"/>
        <v>#REF!</v>
      </c>
      <c r="Q15" s="32" t="e">
        <f t="shared" si="4"/>
        <v>#REF!</v>
      </c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9"/>
    </row>
    <row r="16" spans="1:28" s="23" customFormat="1" ht="24.75" customHeight="1">
      <c r="A16" s="31" t="s">
        <v>91</v>
      </c>
      <c r="B16" s="32"/>
      <c r="C16" s="32"/>
      <c r="D16" s="32" t="e">
        <f>D14*0.7</f>
        <v>#REF!</v>
      </c>
      <c r="E16" s="32" t="e">
        <f>E14*(100-'[10]数据'!$F$7)/100</f>
        <v>#REF!</v>
      </c>
      <c r="F16" s="32" t="e">
        <f>F14*(100-'[10]数据'!$F$7)/100</f>
        <v>#REF!</v>
      </c>
      <c r="G16" s="32" t="e">
        <f>G14*(100-'[10]数据'!$F$7)/100</f>
        <v>#REF!</v>
      </c>
      <c r="H16" s="32" t="e">
        <f>H14*(100-'[10]数据'!$F$7)/100</f>
        <v>#REF!</v>
      </c>
      <c r="I16" s="32" t="e">
        <f>I14*(100-'[10]数据'!$F$7)/100</f>
        <v>#REF!</v>
      </c>
      <c r="J16" s="32" t="e">
        <f>J14*(100-'[10]数据'!$F$7)/100</f>
        <v>#REF!</v>
      </c>
      <c r="K16" s="32" t="e">
        <f>K14*(100-'[10]数据'!$F$7)/100</f>
        <v>#REF!</v>
      </c>
      <c r="L16" s="32" t="e">
        <f>L14*(100-'[10]数据'!$F$7)/100</f>
        <v>#REF!</v>
      </c>
      <c r="M16" s="32" t="e">
        <f>M14*(100-'[10]数据'!$F$7)/100</f>
        <v>#REF!</v>
      </c>
      <c r="N16" s="32" t="e">
        <f>N14*(100-'[10]数据'!$F$7)/100</f>
        <v>#REF!</v>
      </c>
      <c r="O16" s="32" t="e">
        <f>O14*(100-'[10]数据'!$F$7)/100</f>
        <v>#REF!</v>
      </c>
      <c r="P16" s="32" t="e">
        <f>P14*(100-'[10]数据'!$F$7)/100</f>
        <v>#REF!</v>
      </c>
      <c r="Q16" s="32" t="e">
        <f>Q14*(100-'[10]数据'!$F$7)/100</f>
        <v>#REF!</v>
      </c>
      <c r="R16" s="32">
        <f>R14*(100-'[10]数据'!$F$7)/100</f>
        <v>0</v>
      </c>
      <c r="S16" s="32">
        <f>S14*(100-'[10]数据'!$F$7)/100</f>
        <v>0</v>
      </c>
      <c r="T16" s="32">
        <f>T14*(100-'[10]数据'!$F$7)/100</f>
        <v>0</v>
      </c>
      <c r="U16" s="32">
        <f>U14*(100-'[10]数据'!$F$7)/100</f>
        <v>0</v>
      </c>
      <c r="V16" s="32">
        <f>V14*(100-'[10]数据'!$F$7)/100</f>
        <v>0</v>
      </c>
      <c r="W16" s="32">
        <f>W14*(100-'[10]数据'!$F$7)/100</f>
        <v>0</v>
      </c>
      <c r="X16" s="32">
        <f>X14*(100-'[10]数据'!$F$7)/100</f>
        <v>0</v>
      </c>
      <c r="Y16" s="32"/>
      <c r="Z16" s="32"/>
      <c r="AA16" s="32"/>
      <c r="AB16" s="39"/>
    </row>
    <row r="17" spans="1:28" s="23" customFormat="1" ht="24.75" customHeight="1">
      <c r="A17" s="31" t="s">
        <v>92</v>
      </c>
      <c r="B17" s="32"/>
      <c r="C17" s="32"/>
      <c r="D17" s="32" t="e">
        <f>D16*'[10]数据'!$D$5*0.01</f>
        <v>#REF!</v>
      </c>
      <c r="E17" s="32" t="e">
        <f>E16*'[10]数据'!$D$5*0.01</f>
        <v>#REF!</v>
      </c>
      <c r="F17" s="32" t="e">
        <f>F16*'[10]数据'!$D$5*0.01</f>
        <v>#REF!</v>
      </c>
      <c r="G17" s="32" t="e">
        <f>G16*'[10]数据'!$D$5*0.01</f>
        <v>#REF!</v>
      </c>
      <c r="H17" s="32" t="e">
        <f>H16*'[10]数据'!$D$5*0.01</f>
        <v>#REF!</v>
      </c>
      <c r="I17" s="32" t="e">
        <f>I16*'[10]数据'!$D$5*0.01</f>
        <v>#REF!</v>
      </c>
      <c r="J17" s="32" t="e">
        <f>J16*'[10]数据'!$D$5*0.01</f>
        <v>#REF!</v>
      </c>
      <c r="K17" s="32" t="e">
        <f>K16*'[10]数据'!$D$5*0.01</f>
        <v>#REF!</v>
      </c>
      <c r="L17" s="32" t="e">
        <f>L16*'[10]数据'!$D$5*0.01</f>
        <v>#REF!</v>
      </c>
      <c r="M17" s="32" t="e">
        <f>M16*'[10]数据'!$D$5*0.01</f>
        <v>#REF!</v>
      </c>
      <c r="N17" s="32" t="e">
        <f>N16*'[10]数据'!$D$5*0.01</f>
        <v>#REF!</v>
      </c>
      <c r="O17" s="32" t="e">
        <f>O16*'[10]数据'!$D$5*0.01</f>
        <v>#REF!</v>
      </c>
      <c r="P17" s="32" t="e">
        <f>P16*'[10]数据'!$D$5*0.01</f>
        <v>#REF!</v>
      </c>
      <c r="Q17" s="32" t="e">
        <f>Q16*'[10]数据'!$D$5*0.01</f>
        <v>#REF!</v>
      </c>
      <c r="R17" s="32">
        <f>R16*'[10]数据'!$D$5*0.01</f>
        <v>0</v>
      </c>
      <c r="S17" s="32">
        <f>S16*'[10]数据'!$D$5*0.01</f>
        <v>0</v>
      </c>
      <c r="T17" s="32">
        <f>T16*'[10]数据'!$D$5*0.01</f>
        <v>0</v>
      </c>
      <c r="U17" s="32">
        <f>U16*'[10]数据'!$D$5*0.01</f>
        <v>0</v>
      </c>
      <c r="V17" s="32">
        <f>V16*'[10]数据'!$D$5*0.01</f>
        <v>0</v>
      </c>
      <c r="W17" s="32">
        <f>W16*'[10]数据'!$D$5*0.01</f>
        <v>0</v>
      </c>
      <c r="X17" s="32">
        <f>X16*'[10]数据'!$D$5*0.01</f>
        <v>0</v>
      </c>
      <c r="Y17" s="32"/>
      <c r="Z17" s="32"/>
      <c r="AA17" s="32"/>
      <c r="AB17" s="39"/>
    </row>
    <row r="18" spans="1:15" ht="22.5" hidden="1">
      <c r="A18" s="33" t="s">
        <v>77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18.75" customHeight="1" hidden="1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50" t="s">
        <v>56</v>
      </c>
    </row>
    <row r="20" spans="1:15" ht="14.25" customHeight="1" hidden="1">
      <c r="A20" s="36" t="s">
        <v>3</v>
      </c>
      <c r="B20" s="37" t="s">
        <v>58</v>
      </c>
      <c r="C20" s="37"/>
      <c r="D20" s="37" t="s">
        <v>59</v>
      </c>
      <c r="E20" s="37" t="s">
        <v>60</v>
      </c>
      <c r="F20" s="37" t="s">
        <v>61</v>
      </c>
      <c r="G20" s="37" t="s">
        <v>62</v>
      </c>
      <c r="H20" s="37" t="s">
        <v>63</v>
      </c>
      <c r="I20" s="37" t="s">
        <v>64</v>
      </c>
      <c r="J20" s="37" t="s">
        <v>65</v>
      </c>
      <c r="K20" s="37" t="s">
        <v>93</v>
      </c>
      <c r="L20" s="37"/>
      <c r="M20" s="37"/>
      <c r="N20" s="37"/>
      <c r="O20" s="37"/>
    </row>
    <row r="21" spans="1:15" ht="12.75" customHeight="1" hidden="1">
      <c r="A21" s="38" t="s">
        <v>79</v>
      </c>
      <c r="B21" s="39" t="e">
        <f aca="true" t="shared" si="5" ref="B21:B34">P4</f>
        <v>#REF!</v>
      </c>
      <c r="C21" s="39"/>
      <c r="D21" s="39" t="e">
        <f aca="true" t="shared" si="6" ref="D21:D34">Q4</f>
        <v>#REF!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2.75" customHeight="1" hidden="1">
      <c r="A22" s="38" t="s">
        <v>80</v>
      </c>
      <c r="B22" s="39" t="e">
        <f t="shared" si="5"/>
        <v>#REF!</v>
      </c>
      <c r="C22" s="39"/>
      <c r="D22" s="39" t="e">
        <f t="shared" si="6"/>
        <v>#REF!</v>
      </c>
      <c r="E22" s="39"/>
      <c r="F22" s="39"/>
      <c r="G22" s="39"/>
      <c r="H22" s="39"/>
      <c r="I22" s="39"/>
      <c r="J22" s="39"/>
      <c r="K22" s="39"/>
      <c r="L22" s="39">
        <f aca="true" t="shared" si="7" ref="L22:L34">Y5</f>
        <v>0</v>
      </c>
      <c r="M22" s="39"/>
      <c r="N22" s="39"/>
      <c r="O22" s="39"/>
    </row>
    <row r="23" spans="1:15" ht="12.75" customHeight="1" hidden="1">
      <c r="A23" s="38" t="s">
        <v>81</v>
      </c>
      <c r="B23" s="39" t="e">
        <f t="shared" si="5"/>
        <v>#REF!</v>
      </c>
      <c r="C23" s="39"/>
      <c r="D23" s="39" t="e">
        <f t="shared" si="6"/>
        <v>#REF!</v>
      </c>
      <c r="E23" s="39"/>
      <c r="F23" s="39"/>
      <c r="G23" s="39"/>
      <c r="H23" s="39"/>
      <c r="I23" s="39"/>
      <c r="J23" s="39"/>
      <c r="K23" s="39"/>
      <c r="L23" s="39">
        <f t="shared" si="7"/>
        <v>0</v>
      </c>
      <c r="M23" s="39"/>
      <c r="N23" s="39"/>
      <c r="O23" s="39"/>
    </row>
    <row r="24" spans="1:15" ht="12.75" customHeight="1" hidden="1">
      <c r="A24" s="38" t="s">
        <v>82</v>
      </c>
      <c r="B24" s="39" t="e">
        <f t="shared" si="5"/>
        <v>#REF!</v>
      </c>
      <c r="C24" s="39"/>
      <c r="D24" s="39" t="e">
        <f t="shared" si="6"/>
        <v>#REF!</v>
      </c>
      <c r="E24" s="39"/>
      <c r="F24" s="39"/>
      <c r="G24" s="39"/>
      <c r="H24" s="39"/>
      <c r="I24" s="39"/>
      <c r="J24" s="39"/>
      <c r="K24" s="39"/>
      <c r="L24" s="39">
        <f t="shared" si="7"/>
        <v>0</v>
      </c>
      <c r="M24" s="39"/>
      <c r="N24" s="39"/>
      <c r="O24" s="39"/>
    </row>
    <row r="25" spans="1:15" ht="12.75" customHeight="1" hidden="1">
      <c r="A25" s="38" t="s">
        <v>83</v>
      </c>
      <c r="B25" s="39" t="e">
        <f t="shared" si="5"/>
        <v>#REF!</v>
      </c>
      <c r="C25" s="39"/>
      <c r="D25" s="39" t="e">
        <f t="shared" si="6"/>
        <v>#REF!</v>
      </c>
      <c r="E25" s="39"/>
      <c r="F25" s="39"/>
      <c r="G25" s="39"/>
      <c r="H25" s="39"/>
      <c r="I25" s="39"/>
      <c r="J25" s="39"/>
      <c r="K25" s="39"/>
      <c r="L25" s="39">
        <f t="shared" si="7"/>
        <v>0</v>
      </c>
      <c r="M25" s="39"/>
      <c r="N25" s="39"/>
      <c r="O25" s="39"/>
    </row>
    <row r="26" spans="1:15" ht="12.75" customHeight="1" hidden="1">
      <c r="A26" s="38" t="s">
        <v>84</v>
      </c>
      <c r="B26" s="39">
        <f t="shared" si="5"/>
        <v>0</v>
      </c>
      <c r="C26" s="39"/>
      <c r="D26" s="39">
        <f t="shared" si="6"/>
        <v>0</v>
      </c>
      <c r="E26" s="39"/>
      <c r="F26" s="39"/>
      <c r="G26" s="39"/>
      <c r="H26" s="39"/>
      <c r="I26" s="39"/>
      <c r="J26" s="39"/>
      <c r="K26" s="39"/>
      <c r="L26" s="39">
        <f t="shared" si="7"/>
        <v>0</v>
      </c>
      <c r="M26" s="39"/>
      <c r="N26" s="39"/>
      <c r="O26" s="39"/>
    </row>
    <row r="27" spans="1:15" ht="12.75" customHeight="1" hidden="1">
      <c r="A27" s="38" t="s">
        <v>85</v>
      </c>
      <c r="B27" s="39">
        <f t="shared" si="5"/>
        <v>0</v>
      </c>
      <c r="C27" s="39"/>
      <c r="D27" s="39">
        <f t="shared" si="6"/>
        <v>0</v>
      </c>
      <c r="E27" s="39"/>
      <c r="F27" s="39"/>
      <c r="G27" s="39"/>
      <c r="H27" s="39"/>
      <c r="I27" s="39"/>
      <c r="J27" s="39"/>
      <c r="K27" s="39"/>
      <c r="L27" s="39">
        <f t="shared" si="7"/>
        <v>0</v>
      </c>
      <c r="M27" s="39"/>
      <c r="N27" s="39"/>
      <c r="O27" s="39"/>
    </row>
    <row r="28" spans="1:15" ht="12.75" customHeight="1" hidden="1">
      <c r="A28" s="38" t="s">
        <v>86</v>
      </c>
      <c r="B28" s="39" t="e">
        <f t="shared" si="5"/>
        <v>#REF!</v>
      </c>
      <c r="C28" s="39"/>
      <c r="D28" s="39" t="e">
        <f t="shared" si="6"/>
        <v>#REF!</v>
      </c>
      <c r="E28" s="39"/>
      <c r="F28" s="39"/>
      <c r="G28" s="39"/>
      <c r="H28" s="39"/>
      <c r="I28" s="39"/>
      <c r="J28" s="39"/>
      <c r="K28" s="39"/>
      <c r="L28" s="39">
        <f t="shared" si="7"/>
        <v>0</v>
      </c>
      <c r="M28" s="39"/>
      <c r="N28" s="39"/>
      <c r="O28" s="39"/>
    </row>
    <row r="29" spans="1:15" ht="12.75" customHeight="1" hidden="1">
      <c r="A29" s="38" t="s">
        <v>87</v>
      </c>
      <c r="B29" s="39" t="e">
        <f t="shared" si="5"/>
        <v>#REF!</v>
      </c>
      <c r="C29" s="39"/>
      <c r="D29" s="39" t="e">
        <f t="shared" si="6"/>
        <v>#REF!</v>
      </c>
      <c r="E29" s="39"/>
      <c r="F29" s="39"/>
      <c r="G29" s="39"/>
      <c r="H29" s="39"/>
      <c r="I29" s="39"/>
      <c r="J29" s="39"/>
      <c r="K29" s="39"/>
      <c r="L29" s="39">
        <f t="shared" si="7"/>
        <v>0</v>
      </c>
      <c r="M29" s="39"/>
      <c r="N29" s="39"/>
      <c r="O29" s="39"/>
    </row>
    <row r="30" spans="1:15" ht="12.75" customHeight="1" hidden="1">
      <c r="A30" s="38" t="s">
        <v>88</v>
      </c>
      <c r="B30" s="39" t="e">
        <f t="shared" si="5"/>
        <v>#REF!</v>
      </c>
      <c r="C30" s="39"/>
      <c r="D30" s="39" t="e">
        <f t="shared" si="6"/>
        <v>#REF!</v>
      </c>
      <c r="E30" s="39"/>
      <c r="F30" s="39"/>
      <c r="G30" s="39"/>
      <c r="H30" s="39"/>
      <c r="I30" s="39"/>
      <c r="J30" s="39"/>
      <c r="K30" s="39"/>
      <c r="L30" s="39">
        <f t="shared" si="7"/>
        <v>0</v>
      </c>
      <c r="M30" s="39"/>
      <c r="N30" s="39"/>
      <c r="O30" s="39"/>
    </row>
    <row r="31" spans="1:15" ht="12.75" customHeight="1" hidden="1">
      <c r="A31" s="38" t="s">
        <v>89</v>
      </c>
      <c r="B31" s="39" t="e">
        <f t="shared" si="5"/>
        <v>#REF!</v>
      </c>
      <c r="C31" s="39"/>
      <c r="D31" s="39" t="e">
        <f t="shared" si="6"/>
        <v>#REF!</v>
      </c>
      <c r="E31" s="39"/>
      <c r="F31" s="39"/>
      <c r="G31" s="39"/>
      <c r="H31" s="39"/>
      <c r="I31" s="39"/>
      <c r="J31" s="39"/>
      <c r="K31" s="39"/>
      <c r="L31" s="39">
        <f t="shared" si="7"/>
        <v>0</v>
      </c>
      <c r="M31" s="39"/>
      <c r="N31" s="39"/>
      <c r="O31" s="39"/>
    </row>
    <row r="32" spans="1:15" ht="12.75" customHeight="1" hidden="1">
      <c r="A32" s="38" t="s">
        <v>90</v>
      </c>
      <c r="B32" s="39" t="e">
        <f t="shared" si="5"/>
        <v>#REF!</v>
      </c>
      <c r="C32" s="39"/>
      <c r="D32" s="39" t="e">
        <f t="shared" si="6"/>
        <v>#REF!</v>
      </c>
      <c r="E32" s="39">
        <f aca="true" t="shared" si="8" ref="E32:K34">R15</f>
        <v>0</v>
      </c>
      <c r="F32" s="39">
        <f t="shared" si="8"/>
        <v>0</v>
      </c>
      <c r="G32" s="39">
        <f t="shared" si="8"/>
        <v>0</v>
      </c>
      <c r="H32" s="39">
        <f t="shared" si="8"/>
        <v>0</v>
      </c>
      <c r="I32" s="39">
        <f t="shared" si="8"/>
        <v>0</v>
      </c>
      <c r="J32" s="39">
        <f t="shared" si="8"/>
        <v>0</v>
      </c>
      <c r="K32" s="39">
        <f t="shared" si="8"/>
        <v>0</v>
      </c>
      <c r="L32" s="39">
        <f t="shared" si="7"/>
        <v>0</v>
      </c>
      <c r="M32" s="39"/>
      <c r="N32" s="39"/>
      <c r="O32" s="39"/>
    </row>
    <row r="33" spans="1:15" ht="12.75" customHeight="1" hidden="1">
      <c r="A33" s="38" t="s">
        <v>91</v>
      </c>
      <c r="B33" s="39" t="e">
        <f t="shared" si="5"/>
        <v>#REF!</v>
      </c>
      <c r="C33" s="39"/>
      <c r="D33" s="39" t="e">
        <f t="shared" si="6"/>
        <v>#REF!</v>
      </c>
      <c r="E33" s="39">
        <f t="shared" si="8"/>
        <v>0</v>
      </c>
      <c r="F33" s="39">
        <f t="shared" si="8"/>
        <v>0</v>
      </c>
      <c r="G33" s="39">
        <f t="shared" si="8"/>
        <v>0</v>
      </c>
      <c r="H33" s="39">
        <f t="shared" si="8"/>
        <v>0</v>
      </c>
      <c r="I33" s="39">
        <f t="shared" si="8"/>
        <v>0</v>
      </c>
      <c r="J33" s="39">
        <f t="shared" si="8"/>
        <v>0</v>
      </c>
      <c r="K33" s="39">
        <f t="shared" si="8"/>
        <v>0</v>
      </c>
      <c r="L33" s="39">
        <f t="shared" si="7"/>
        <v>0</v>
      </c>
      <c r="M33" s="39"/>
      <c r="N33" s="39"/>
      <c r="O33" s="39"/>
    </row>
    <row r="34" spans="1:15" ht="12.75" customHeight="1" hidden="1">
      <c r="A34" s="38" t="s">
        <v>92</v>
      </c>
      <c r="B34" s="39" t="e">
        <f t="shared" si="5"/>
        <v>#REF!</v>
      </c>
      <c r="C34" s="39"/>
      <c r="D34" s="39" t="e">
        <f t="shared" si="6"/>
        <v>#REF!</v>
      </c>
      <c r="E34" s="39">
        <f t="shared" si="8"/>
        <v>0</v>
      </c>
      <c r="F34" s="39">
        <f t="shared" si="8"/>
        <v>0</v>
      </c>
      <c r="G34" s="39">
        <f t="shared" si="8"/>
        <v>0</v>
      </c>
      <c r="H34" s="39">
        <f t="shared" si="8"/>
        <v>0</v>
      </c>
      <c r="I34" s="39">
        <f t="shared" si="8"/>
        <v>0</v>
      </c>
      <c r="J34" s="39">
        <f t="shared" si="8"/>
        <v>0</v>
      </c>
      <c r="K34" s="39">
        <f t="shared" si="8"/>
        <v>0</v>
      </c>
      <c r="L34" s="39">
        <f t="shared" si="7"/>
        <v>0</v>
      </c>
      <c r="M34" s="39"/>
      <c r="N34" s="39"/>
      <c r="O34" s="39"/>
    </row>
    <row r="35" ht="15.75" customHeight="1" hidden="1"/>
    <row r="36" ht="15.75" customHeight="1" hidden="1"/>
    <row r="37" spans="1:14" ht="18.75" customHeight="1" hidden="1">
      <c r="A37" s="40" t="s">
        <v>77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3" customHeight="1" hidden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</row>
    <row r="39" spans="1:15" ht="14.25" customHeight="1" hidden="1">
      <c r="A39" s="42" t="s">
        <v>3</v>
      </c>
      <c r="B39" s="43" t="s">
        <v>94</v>
      </c>
      <c r="C39" s="43"/>
      <c r="D39" s="43" t="s">
        <v>95</v>
      </c>
      <c r="E39" s="43" t="s">
        <v>96</v>
      </c>
      <c r="F39" s="43" t="s">
        <v>97</v>
      </c>
      <c r="G39" s="43"/>
      <c r="H39" s="43"/>
      <c r="I39" s="43"/>
      <c r="J39" s="43"/>
      <c r="K39" s="43"/>
      <c r="L39" s="43"/>
      <c r="M39" s="43"/>
      <c r="N39" s="43"/>
      <c r="O39" s="51"/>
    </row>
    <row r="40" spans="1:15" ht="12.75" customHeight="1" hidden="1">
      <c r="A40" s="44" t="s">
        <v>79</v>
      </c>
      <c r="B40" s="45" t="e">
        <f>#REF!</f>
        <v>#REF!</v>
      </c>
      <c r="C40" s="45"/>
      <c r="D40" s="45" t="e">
        <f>#REF!</f>
        <v>#REF!</v>
      </c>
      <c r="E40" s="45" t="e">
        <f>#REF!</f>
        <v>#REF!</v>
      </c>
      <c r="F40" s="45" t="e">
        <f>#REF!</f>
        <v>#REF!</v>
      </c>
      <c r="G40" s="45" t="e">
        <f>#REF!</f>
        <v>#REF!</v>
      </c>
      <c r="H40" s="45">
        <f aca="true" t="shared" si="9" ref="H40:H53">U23</f>
        <v>0</v>
      </c>
      <c r="I40" s="45">
        <f aca="true" t="shared" si="10" ref="I40:I53">V23</f>
        <v>0</v>
      </c>
      <c r="J40" s="45">
        <f aca="true" t="shared" si="11" ref="J40:J53">W23</f>
        <v>0</v>
      </c>
      <c r="K40" s="45">
        <f aca="true" t="shared" si="12" ref="K40:K53">X23</f>
        <v>0</v>
      </c>
      <c r="L40" s="45">
        <f aca="true" t="shared" si="13" ref="L40:L53">Y23</f>
        <v>0</v>
      </c>
      <c r="M40" s="45">
        <f aca="true" t="shared" si="14" ref="M40:M53">AA23</f>
        <v>0</v>
      </c>
      <c r="N40" s="45">
        <f aca="true" t="shared" si="15" ref="N40:N53">AB23</f>
        <v>0</v>
      </c>
      <c r="O40" s="52" t="e">
        <f>#REF!</f>
        <v>#REF!</v>
      </c>
    </row>
    <row r="41" spans="1:15" ht="12.75" customHeight="1" hidden="1">
      <c r="A41" s="46" t="s">
        <v>80</v>
      </c>
      <c r="B41" s="39" t="e">
        <f>#REF!</f>
        <v>#REF!</v>
      </c>
      <c r="C41" s="39"/>
      <c r="D41" s="39" t="e">
        <f>#REF!</f>
        <v>#REF!</v>
      </c>
      <c r="E41" s="39" t="e">
        <f>#REF!</f>
        <v>#REF!</v>
      </c>
      <c r="F41" s="39" t="e">
        <f>#REF!</f>
        <v>#REF!</v>
      </c>
      <c r="G41" s="39" t="e">
        <f>#REF!</f>
        <v>#REF!</v>
      </c>
      <c r="H41" s="39">
        <f t="shared" si="9"/>
        <v>0</v>
      </c>
      <c r="I41" s="39">
        <f t="shared" si="10"/>
        <v>0</v>
      </c>
      <c r="J41" s="39">
        <f t="shared" si="11"/>
        <v>0</v>
      </c>
      <c r="K41" s="39">
        <f t="shared" si="12"/>
        <v>0</v>
      </c>
      <c r="L41" s="39">
        <f t="shared" si="13"/>
        <v>0</v>
      </c>
      <c r="M41" s="39">
        <f t="shared" si="14"/>
        <v>0</v>
      </c>
      <c r="N41" s="39">
        <f t="shared" si="15"/>
        <v>0</v>
      </c>
      <c r="O41" s="53" t="e">
        <f>#REF!</f>
        <v>#REF!</v>
      </c>
    </row>
    <row r="42" spans="1:15" ht="12.75" customHeight="1" hidden="1">
      <c r="A42" s="46" t="s">
        <v>81</v>
      </c>
      <c r="B42" s="39" t="e">
        <f>#REF!</f>
        <v>#REF!</v>
      </c>
      <c r="C42" s="39"/>
      <c r="D42" s="39" t="e">
        <f>#REF!</f>
        <v>#REF!</v>
      </c>
      <c r="E42" s="39" t="e">
        <f>#REF!</f>
        <v>#REF!</v>
      </c>
      <c r="F42" s="39" t="e">
        <f>#REF!</f>
        <v>#REF!</v>
      </c>
      <c r="G42" s="39" t="e">
        <f>#REF!</f>
        <v>#REF!</v>
      </c>
      <c r="H42" s="39">
        <f t="shared" si="9"/>
        <v>0</v>
      </c>
      <c r="I42" s="39">
        <f t="shared" si="10"/>
        <v>0</v>
      </c>
      <c r="J42" s="39">
        <f t="shared" si="11"/>
        <v>0</v>
      </c>
      <c r="K42" s="39">
        <f t="shared" si="12"/>
        <v>0</v>
      </c>
      <c r="L42" s="39">
        <f t="shared" si="13"/>
        <v>0</v>
      </c>
      <c r="M42" s="39">
        <f t="shared" si="14"/>
        <v>0</v>
      </c>
      <c r="N42" s="39">
        <f t="shared" si="15"/>
        <v>0</v>
      </c>
      <c r="O42" s="53" t="e">
        <f>#REF!</f>
        <v>#REF!</v>
      </c>
    </row>
    <row r="43" spans="1:15" ht="12.75" customHeight="1" hidden="1">
      <c r="A43" s="46" t="s">
        <v>82</v>
      </c>
      <c r="B43" s="39" t="e">
        <f>#REF!</f>
        <v>#REF!</v>
      </c>
      <c r="C43" s="39"/>
      <c r="D43" s="39" t="e">
        <f>#REF!</f>
        <v>#REF!</v>
      </c>
      <c r="E43" s="39" t="e">
        <f>#REF!</f>
        <v>#REF!</v>
      </c>
      <c r="F43" s="39" t="e">
        <f>#REF!</f>
        <v>#REF!</v>
      </c>
      <c r="G43" s="39" t="e">
        <f>#REF!</f>
        <v>#REF!</v>
      </c>
      <c r="H43" s="39">
        <f t="shared" si="9"/>
        <v>0</v>
      </c>
      <c r="I43" s="39">
        <f t="shared" si="10"/>
        <v>0</v>
      </c>
      <c r="J43" s="39">
        <f t="shared" si="11"/>
        <v>0</v>
      </c>
      <c r="K43" s="39">
        <f t="shared" si="12"/>
        <v>0</v>
      </c>
      <c r="L43" s="39">
        <f t="shared" si="13"/>
        <v>0</v>
      </c>
      <c r="M43" s="39">
        <f t="shared" si="14"/>
        <v>0</v>
      </c>
      <c r="N43" s="39">
        <f t="shared" si="15"/>
        <v>0</v>
      </c>
      <c r="O43" s="53" t="e">
        <f>#REF!</f>
        <v>#REF!</v>
      </c>
    </row>
    <row r="44" spans="1:15" ht="12.75" customHeight="1" hidden="1">
      <c r="A44" s="46" t="s">
        <v>83</v>
      </c>
      <c r="B44" s="39" t="e">
        <f>#REF!</f>
        <v>#REF!</v>
      </c>
      <c r="C44" s="39"/>
      <c r="D44" s="39" t="e">
        <f>#REF!</f>
        <v>#REF!</v>
      </c>
      <c r="E44" s="39" t="e">
        <f>#REF!</f>
        <v>#REF!</v>
      </c>
      <c r="F44" s="39" t="e">
        <f>#REF!</f>
        <v>#REF!</v>
      </c>
      <c r="G44" s="39" t="e">
        <f>#REF!</f>
        <v>#REF!</v>
      </c>
      <c r="H44" s="39">
        <f t="shared" si="9"/>
        <v>0</v>
      </c>
      <c r="I44" s="39">
        <f t="shared" si="10"/>
        <v>0</v>
      </c>
      <c r="J44" s="39">
        <f t="shared" si="11"/>
        <v>0</v>
      </c>
      <c r="K44" s="39">
        <f t="shared" si="12"/>
        <v>0</v>
      </c>
      <c r="L44" s="39">
        <f t="shared" si="13"/>
        <v>0</v>
      </c>
      <c r="M44" s="39">
        <f t="shared" si="14"/>
        <v>0</v>
      </c>
      <c r="N44" s="39">
        <f t="shared" si="15"/>
        <v>0</v>
      </c>
      <c r="O44" s="53" t="e">
        <f>#REF!</f>
        <v>#REF!</v>
      </c>
    </row>
    <row r="45" spans="1:15" ht="12.75" customHeight="1" hidden="1">
      <c r="A45" s="46" t="s">
        <v>84</v>
      </c>
      <c r="B45" s="39" t="e">
        <f>#REF!</f>
        <v>#REF!</v>
      </c>
      <c r="C45" s="39"/>
      <c r="D45" s="39" t="e">
        <f>#REF!</f>
        <v>#REF!</v>
      </c>
      <c r="E45" s="39" t="e">
        <f>#REF!</f>
        <v>#REF!</v>
      </c>
      <c r="F45" s="39" t="e">
        <f>#REF!</f>
        <v>#REF!</v>
      </c>
      <c r="G45" s="39" t="e">
        <f>#REF!</f>
        <v>#REF!</v>
      </c>
      <c r="H45" s="39">
        <f t="shared" si="9"/>
        <v>0</v>
      </c>
      <c r="I45" s="39">
        <f t="shared" si="10"/>
        <v>0</v>
      </c>
      <c r="J45" s="39">
        <f t="shared" si="11"/>
        <v>0</v>
      </c>
      <c r="K45" s="39">
        <f t="shared" si="12"/>
        <v>0</v>
      </c>
      <c r="L45" s="39">
        <f t="shared" si="13"/>
        <v>0</v>
      </c>
      <c r="M45" s="39">
        <f t="shared" si="14"/>
        <v>0</v>
      </c>
      <c r="N45" s="39">
        <f t="shared" si="15"/>
        <v>0</v>
      </c>
      <c r="O45" s="53" t="e">
        <f>#REF!</f>
        <v>#REF!</v>
      </c>
    </row>
    <row r="46" spans="1:15" ht="12.75" customHeight="1" hidden="1">
      <c r="A46" s="46" t="s">
        <v>85</v>
      </c>
      <c r="B46" s="39" t="e">
        <f>#REF!</f>
        <v>#REF!</v>
      </c>
      <c r="C46" s="39"/>
      <c r="D46" s="39" t="e">
        <f>#REF!</f>
        <v>#REF!</v>
      </c>
      <c r="E46" s="39" t="e">
        <f>#REF!</f>
        <v>#REF!</v>
      </c>
      <c r="F46" s="39" t="e">
        <f>#REF!</f>
        <v>#REF!</v>
      </c>
      <c r="G46" s="39" t="e">
        <f>#REF!</f>
        <v>#REF!</v>
      </c>
      <c r="H46" s="39">
        <f t="shared" si="9"/>
        <v>0</v>
      </c>
      <c r="I46" s="39">
        <f t="shared" si="10"/>
        <v>0</v>
      </c>
      <c r="J46" s="39">
        <f t="shared" si="11"/>
        <v>0</v>
      </c>
      <c r="K46" s="39">
        <f t="shared" si="12"/>
        <v>0</v>
      </c>
      <c r="L46" s="39">
        <f t="shared" si="13"/>
        <v>0</v>
      </c>
      <c r="M46" s="39">
        <f t="shared" si="14"/>
        <v>0</v>
      </c>
      <c r="N46" s="39">
        <f t="shared" si="15"/>
        <v>0</v>
      </c>
      <c r="O46" s="53" t="e">
        <f>#REF!</f>
        <v>#REF!</v>
      </c>
    </row>
    <row r="47" spans="1:15" ht="12.75" customHeight="1" hidden="1">
      <c r="A47" s="46" t="s">
        <v>86</v>
      </c>
      <c r="B47" s="39" t="e">
        <f>#REF!</f>
        <v>#REF!</v>
      </c>
      <c r="C47" s="39"/>
      <c r="D47" s="39" t="e">
        <f>#REF!</f>
        <v>#REF!</v>
      </c>
      <c r="E47" s="39" t="e">
        <f>#REF!</f>
        <v>#REF!</v>
      </c>
      <c r="F47" s="39" t="e">
        <f>#REF!</f>
        <v>#REF!</v>
      </c>
      <c r="G47" s="39" t="e">
        <f>#REF!</f>
        <v>#REF!</v>
      </c>
      <c r="H47" s="39">
        <f t="shared" si="9"/>
        <v>0</v>
      </c>
      <c r="I47" s="39">
        <f t="shared" si="10"/>
        <v>0</v>
      </c>
      <c r="J47" s="39">
        <f t="shared" si="11"/>
        <v>0</v>
      </c>
      <c r="K47" s="39">
        <f t="shared" si="12"/>
        <v>0</v>
      </c>
      <c r="L47" s="39">
        <f t="shared" si="13"/>
        <v>0</v>
      </c>
      <c r="M47" s="39">
        <f t="shared" si="14"/>
        <v>0</v>
      </c>
      <c r="N47" s="39">
        <f t="shared" si="15"/>
        <v>0</v>
      </c>
      <c r="O47" s="53" t="e">
        <f>#REF!</f>
        <v>#REF!</v>
      </c>
    </row>
    <row r="48" spans="1:15" ht="12.75" customHeight="1" hidden="1">
      <c r="A48" s="46" t="s">
        <v>87</v>
      </c>
      <c r="B48" s="39" t="e">
        <f>#REF!</f>
        <v>#REF!</v>
      </c>
      <c r="C48" s="39"/>
      <c r="D48" s="39" t="e">
        <f>#REF!</f>
        <v>#REF!</v>
      </c>
      <c r="E48" s="39" t="e">
        <f>#REF!</f>
        <v>#REF!</v>
      </c>
      <c r="F48" s="39" t="e">
        <f>#REF!</f>
        <v>#REF!</v>
      </c>
      <c r="G48" s="39" t="e">
        <f>#REF!</f>
        <v>#REF!</v>
      </c>
      <c r="H48" s="39">
        <f t="shared" si="9"/>
        <v>0</v>
      </c>
      <c r="I48" s="39">
        <f t="shared" si="10"/>
        <v>0</v>
      </c>
      <c r="J48" s="39">
        <f t="shared" si="11"/>
        <v>0</v>
      </c>
      <c r="K48" s="39">
        <f t="shared" si="12"/>
        <v>0</v>
      </c>
      <c r="L48" s="39">
        <f t="shared" si="13"/>
        <v>0</v>
      </c>
      <c r="M48" s="39">
        <f t="shared" si="14"/>
        <v>0</v>
      </c>
      <c r="N48" s="39">
        <f t="shared" si="15"/>
        <v>0</v>
      </c>
      <c r="O48" s="53" t="e">
        <f>#REF!</f>
        <v>#REF!</v>
      </c>
    </row>
    <row r="49" spans="1:15" ht="12.75" customHeight="1" hidden="1">
      <c r="A49" s="46" t="s">
        <v>88</v>
      </c>
      <c r="B49" s="39" t="e">
        <f>#REF!</f>
        <v>#REF!</v>
      </c>
      <c r="C49" s="39"/>
      <c r="D49" s="39" t="e">
        <f>#REF!</f>
        <v>#REF!</v>
      </c>
      <c r="E49" s="39" t="e">
        <f>#REF!</f>
        <v>#REF!</v>
      </c>
      <c r="F49" s="39" t="e">
        <f>#REF!</f>
        <v>#REF!</v>
      </c>
      <c r="G49" s="39" t="e">
        <f>#REF!</f>
        <v>#REF!</v>
      </c>
      <c r="H49" s="39">
        <f t="shared" si="9"/>
        <v>0</v>
      </c>
      <c r="I49" s="39">
        <f t="shared" si="10"/>
        <v>0</v>
      </c>
      <c r="J49" s="39">
        <f t="shared" si="11"/>
        <v>0</v>
      </c>
      <c r="K49" s="39">
        <f t="shared" si="12"/>
        <v>0</v>
      </c>
      <c r="L49" s="39">
        <f t="shared" si="13"/>
        <v>0</v>
      </c>
      <c r="M49" s="39">
        <f t="shared" si="14"/>
        <v>0</v>
      </c>
      <c r="N49" s="39">
        <f t="shared" si="15"/>
        <v>0</v>
      </c>
      <c r="O49" s="53" t="e">
        <f>#REF!</f>
        <v>#REF!</v>
      </c>
    </row>
    <row r="50" spans="1:15" ht="12.75" customHeight="1" hidden="1">
      <c r="A50" s="46" t="s">
        <v>89</v>
      </c>
      <c r="B50" s="39" t="e">
        <f>#REF!</f>
        <v>#REF!</v>
      </c>
      <c r="C50" s="39"/>
      <c r="D50" s="39" t="e">
        <f>#REF!</f>
        <v>#REF!</v>
      </c>
      <c r="E50" s="39" t="e">
        <f>#REF!</f>
        <v>#REF!</v>
      </c>
      <c r="F50" s="39" t="e">
        <f>#REF!</f>
        <v>#REF!</v>
      </c>
      <c r="G50" s="39" t="e">
        <f>#REF!</f>
        <v>#REF!</v>
      </c>
      <c r="H50" s="39">
        <f t="shared" si="9"/>
        <v>0</v>
      </c>
      <c r="I50" s="39">
        <f t="shared" si="10"/>
        <v>0</v>
      </c>
      <c r="J50" s="39">
        <f t="shared" si="11"/>
        <v>0</v>
      </c>
      <c r="K50" s="39">
        <f t="shared" si="12"/>
        <v>0</v>
      </c>
      <c r="L50" s="39">
        <f t="shared" si="13"/>
        <v>0</v>
      </c>
      <c r="M50" s="39">
        <f t="shared" si="14"/>
        <v>0</v>
      </c>
      <c r="N50" s="39">
        <f t="shared" si="15"/>
        <v>0</v>
      </c>
      <c r="O50" s="53" t="e">
        <f>#REF!</f>
        <v>#REF!</v>
      </c>
    </row>
    <row r="51" spans="1:15" ht="12.75" customHeight="1" hidden="1">
      <c r="A51" s="46" t="s">
        <v>90</v>
      </c>
      <c r="B51" s="39" t="e">
        <f>#REF!</f>
        <v>#REF!</v>
      </c>
      <c r="C51" s="39"/>
      <c r="D51" s="39" t="e">
        <f>#REF!</f>
        <v>#REF!</v>
      </c>
      <c r="E51" s="39" t="e">
        <f>#REF!</f>
        <v>#REF!</v>
      </c>
      <c r="F51" s="39" t="e">
        <f>#REF!</f>
        <v>#REF!</v>
      </c>
      <c r="G51" s="39" t="e">
        <f>#REF!</f>
        <v>#REF!</v>
      </c>
      <c r="H51" s="39">
        <f t="shared" si="9"/>
        <v>0</v>
      </c>
      <c r="I51" s="39">
        <f t="shared" si="10"/>
        <v>0</v>
      </c>
      <c r="J51" s="39">
        <f t="shared" si="11"/>
        <v>0</v>
      </c>
      <c r="K51" s="39">
        <f t="shared" si="12"/>
        <v>0</v>
      </c>
      <c r="L51" s="39">
        <f t="shared" si="13"/>
        <v>0</v>
      </c>
      <c r="M51" s="39">
        <f t="shared" si="14"/>
        <v>0</v>
      </c>
      <c r="N51" s="39">
        <f t="shared" si="15"/>
        <v>0</v>
      </c>
      <c r="O51" s="53" t="e">
        <f>#REF!</f>
        <v>#REF!</v>
      </c>
    </row>
    <row r="52" spans="1:15" ht="12.75" customHeight="1" hidden="1">
      <c r="A52" s="46" t="s">
        <v>91</v>
      </c>
      <c r="B52" s="39" t="e">
        <f>#REF!</f>
        <v>#REF!</v>
      </c>
      <c r="C52" s="39"/>
      <c r="D52" s="39" t="e">
        <f>#REF!</f>
        <v>#REF!</v>
      </c>
      <c r="E52" s="39" t="e">
        <f>#REF!</f>
        <v>#REF!</v>
      </c>
      <c r="F52" s="39" t="e">
        <f>#REF!</f>
        <v>#REF!</v>
      </c>
      <c r="G52" s="39" t="e">
        <f>#REF!</f>
        <v>#REF!</v>
      </c>
      <c r="H52" s="39">
        <f t="shared" si="9"/>
        <v>0</v>
      </c>
      <c r="I52" s="39">
        <f t="shared" si="10"/>
        <v>0</v>
      </c>
      <c r="J52" s="39">
        <f t="shared" si="11"/>
        <v>0</v>
      </c>
      <c r="K52" s="39">
        <f t="shared" si="12"/>
        <v>0</v>
      </c>
      <c r="L52" s="39">
        <f t="shared" si="13"/>
        <v>0</v>
      </c>
      <c r="M52" s="39">
        <f t="shared" si="14"/>
        <v>0</v>
      </c>
      <c r="N52" s="39">
        <f t="shared" si="15"/>
        <v>0</v>
      </c>
      <c r="O52" s="53" t="e">
        <f>#REF!</f>
        <v>#REF!</v>
      </c>
    </row>
    <row r="53" spans="1:15" ht="12.75" customHeight="1" hidden="1">
      <c r="A53" s="47" t="s">
        <v>92</v>
      </c>
      <c r="B53" s="48" t="e">
        <f>#REF!</f>
        <v>#REF!</v>
      </c>
      <c r="C53" s="48"/>
      <c r="D53" s="48" t="e">
        <f>#REF!</f>
        <v>#REF!</v>
      </c>
      <c r="E53" s="48" t="e">
        <f>#REF!</f>
        <v>#REF!</v>
      </c>
      <c r="F53" s="48" t="e">
        <f>#REF!</f>
        <v>#REF!</v>
      </c>
      <c r="G53" s="48" t="e">
        <f>#REF!</f>
        <v>#REF!</v>
      </c>
      <c r="H53" s="48">
        <f t="shared" si="9"/>
        <v>0</v>
      </c>
      <c r="I53" s="48">
        <f t="shared" si="10"/>
        <v>0</v>
      </c>
      <c r="J53" s="48">
        <f t="shared" si="11"/>
        <v>0</v>
      </c>
      <c r="K53" s="48">
        <f t="shared" si="12"/>
        <v>0</v>
      </c>
      <c r="L53" s="48">
        <f t="shared" si="13"/>
        <v>0</v>
      </c>
      <c r="M53" s="48">
        <f t="shared" si="14"/>
        <v>0</v>
      </c>
      <c r="N53" s="48">
        <f t="shared" si="15"/>
        <v>0</v>
      </c>
      <c r="O53" s="54" t="e">
        <f>#REF!</f>
        <v>#REF!</v>
      </c>
    </row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hidden="1"/>
    <row r="62" ht="15.75" hidden="1"/>
    <row r="63" ht="15.75" hidden="1"/>
    <row r="81" ht="15.75" hidden="1"/>
    <row r="82" ht="15.75" hidden="1"/>
    <row r="83" spans="1:10" ht="15.75" hidden="1">
      <c r="A83" s="25">
        <v>1</v>
      </c>
      <c r="B83" s="25">
        <v>2</v>
      </c>
      <c r="D83" s="25">
        <v>3</v>
      </c>
      <c r="E83" s="25">
        <v>4</v>
      </c>
      <c r="F83" s="25">
        <v>5</v>
      </c>
      <c r="G83" s="25">
        <v>6</v>
      </c>
      <c r="H83" s="25">
        <v>7</v>
      </c>
      <c r="I83" s="25">
        <v>8</v>
      </c>
      <c r="J83" s="25">
        <v>9</v>
      </c>
    </row>
    <row r="84" spans="1:13" ht="15.75" hidden="1">
      <c r="A84" s="24">
        <v>10</v>
      </c>
      <c r="B84" s="25">
        <v>11</v>
      </c>
      <c r="D84" s="24">
        <v>12</v>
      </c>
      <c r="E84" s="25">
        <v>13</v>
      </c>
      <c r="F84" s="24">
        <v>14</v>
      </c>
      <c r="G84" s="25">
        <v>15</v>
      </c>
      <c r="H84" s="24">
        <v>16</v>
      </c>
      <c r="I84" s="25">
        <v>17</v>
      </c>
      <c r="J84" s="24">
        <v>18</v>
      </c>
      <c r="K84" s="25">
        <v>19</v>
      </c>
      <c r="L84" s="24">
        <v>20</v>
      </c>
      <c r="M84" s="25">
        <v>21</v>
      </c>
    </row>
    <row r="85" ht="15.75" hidden="1"/>
    <row r="86" ht="15.75" hidden="1"/>
  </sheetData>
  <sheetProtection/>
  <mergeCells count="3">
    <mergeCell ref="D1:J1"/>
    <mergeCell ref="Q1:W1"/>
    <mergeCell ref="A18:O18"/>
  </mergeCells>
  <printOptions/>
  <pageMargins left="0.75" right="0.75" top="0.98" bottom="0.98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5"/>
  <sheetViews>
    <sheetView zoomScale="75" zoomScaleNormal="75" workbookViewId="0" topLeftCell="A1">
      <selection activeCell="H26" sqref="H26"/>
    </sheetView>
  </sheetViews>
  <sheetFormatPr defaultColWidth="9.00390625" defaultRowHeight="14.25"/>
  <cols>
    <col min="1" max="1" width="4.625" style="0" customWidth="1"/>
    <col min="2" max="2" width="17.50390625" style="0" customWidth="1"/>
    <col min="3" max="28" width="7.875" style="0" customWidth="1"/>
  </cols>
  <sheetData>
    <row r="1" spans="5:30" ht="51" customHeight="1">
      <c r="E1" s="8" t="s">
        <v>98</v>
      </c>
      <c r="F1" s="8"/>
      <c r="G1" s="8"/>
      <c r="H1" s="8"/>
      <c r="I1" s="8"/>
      <c r="J1" s="8"/>
      <c r="K1" s="8"/>
      <c r="L1" s="19"/>
      <c r="M1" s="19"/>
      <c r="N1" s="19"/>
      <c r="O1" s="19"/>
      <c r="P1" s="19"/>
      <c r="Q1" s="8" t="s">
        <v>98</v>
      </c>
      <c r="R1" s="8"/>
      <c r="S1" s="8"/>
      <c r="T1" s="8"/>
      <c r="U1" s="8"/>
      <c r="V1" s="8"/>
      <c r="W1" s="8"/>
      <c r="X1" s="19"/>
      <c r="Y1" s="19"/>
      <c r="Z1" s="19"/>
      <c r="AA1" s="19"/>
      <c r="AB1" s="19"/>
      <c r="AC1" s="19"/>
      <c r="AD1" s="19"/>
    </row>
    <row r="2" spans="15:28" ht="18.75" customHeight="1">
      <c r="O2" s="20" t="s">
        <v>47</v>
      </c>
      <c r="AB2" s="20" t="s">
        <v>47</v>
      </c>
    </row>
    <row r="3" spans="1:28" ht="33" customHeight="1">
      <c r="A3" s="9" t="s">
        <v>2</v>
      </c>
      <c r="B3" s="9" t="s">
        <v>3</v>
      </c>
      <c r="C3" s="10" t="s">
        <v>99</v>
      </c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9">
        <v>18</v>
      </c>
      <c r="V3" s="9">
        <v>19</v>
      </c>
      <c r="W3" s="9">
        <v>20</v>
      </c>
      <c r="X3" s="9">
        <v>21</v>
      </c>
      <c r="Y3" s="9">
        <v>22</v>
      </c>
      <c r="Z3" s="9">
        <v>23</v>
      </c>
      <c r="AA3" s="9">
        <v>24</v>
      </c>
      <c r="AB3" s="9">
        <v>25</v>
      </c>
    </row>
    <row r="4" spans="1:28" ht="19.5" customHeight="1">
      <c r="A4" s="11">
        <v>1</v>
      </c>
      <c r="B4" s="12" t="s">
        <v>100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9.5" customHeight="1">
      <c r="A5" s="14">
        <v>1.1</v>
      </c>
      <c r="B5" s="12" t="s">
        <v>101</v>
      </c>
      <c r="C5" s="13">
        <v>7.05</v>
      </c>
      <c r="D5" s="13"/>
      <c r="E5" s="15">
        <f>D6</f>
        <v>0</v>
      </c>
      <c r="F5" s="15">
        <f>E5+E6</f>
        <v>0</v>
      </c>
      <c r="G5" s="16" t="e">
        <f>F5-F8</f>
        <v>#REF!</v>
      </c>
      <c r="H5" s="17" t="e">
        <f aca="true" t="shared" si="0" ref="H5:N5">G5-G8</f>
        <v>#REF!</v>
      </c>
      <c r="I5" s="17" t="e">
        <f t="shared" si="0"/>
        <v>#REF!</v>
      </c>
      <c r="J5" s="17" t="e">
        <f t="shared" si="0"/>
        <v>#REF!</v>
      </c>
      <c r="K5" s="17" t="e">
        <f t="shared" si="0"/>
        <v>#REF!</v>
      </c>
      <c r="L5" s="17" t="e">
        <f t="shared" si="0"/>
        <v>#REF!</v>
      </c>
      <c r="M5" s="17" t="e">
        <f t="shared" si="0"/>
        <v>#REF!</v>
      </c>
      <c r="N5" s="17" t="e">
        <f t="shared" si="0"/>
        <v>#REF!</v>
      </c>
      <c r="O5" s="17" t="e">
        <f aca="true" t="shared" si="1" ref="O5:Y5">N5-N8</f>
        <v>#REF!</v>
      </c>
      <c r="P5" s="17" t="e">
        <f t="shared" si="1"/>
        <v>#REF!</v>
      </c>
      <c r="Q5" s="17" t="e">
        <f t="shared" si="1"/>
        <v>#REF!</v>
      </c>
      <c r="R5" s="17" t="e">
        <f t="shared" si="1"/>
        <v>#REF!</v>
      </c>
      <c r="S5" s="17" t="e">
        <f t="shared" si="1"/>
        <v>#REF!</v>
      </c>
      <c r="T5" s="17" t="e">
        <f t="shared" si="1"/>
        <v>#REF!</v>
      </c>
      <c r="U5" s="17" t="e">
        <f t="shared" si="1"/>
        <v>#REF!</v>
      </c>
      <c r="V5" s="17" t="e">
        <f t="shared" si="1"/>
        <v>#REF!</v>
      </c>
      <c r="W5" s="17" t="e">
        <f t="shared" si="1"/>
        <v>#REF!</v>
      </c>
      <c r="X5" s="17" t="e">
        <f t="shared" si="1"/>
        <v>#REF!</v>
      </c>
      <c r="Y5" s="17" t="e">
        <f t="shared" si="1"/>
        <v>#REF!</v>
      </c>
      <c r="Z5" s="17"/>
      <c r="AA5" s="17"/>
      <c r="AB5" s="13"/>
    </row>
    <row r="6" spans="1:28" ht="19.5" customHeight="1">
      <c r="A6" s="14">
        <v>1.2</v>
      </c>
      <c r="B6" s="12" t="s">
        <v>102</v>
      </c>
      <c r="C6" s="13"/>
      <c r="D6" s="15">
        <f>'数据表'!D17</f>
        <v>0</v>
      </c>
      <c r="E6" s="15">
        <f>'数据表'!D18</f>
        <v>0</v>
      </c>
      <c r="F6" s="13"/>
      <c r="G6" s="13"/>
      <c r="H6" s="13"/>
      <c r="I6" s="13"/>
      <c r="J6" s="13"/>
      <c r="K6" s="13"/>
      <c r="L6" s="13"/>
      <c r="M6" s="13"/>
      <c r="N6" s="13"/>
      <c r="O6" s="21"/>
      <c r="P6" s="21"/>
      <c r="Q6" s="21"/>
      <c r="R6" s="21"/>
      <c r="S6" s="21"/>
      <c r="T6" s="21"/>
      <c r="U6" s="21"/>
      <c r="V6" s="21"/>
      <c r="W6" s="21"/>
      <c r="X6" s="21"/>
      <c r="Y6" s="22"/>
      <c r="Z6" s="22"/>
      <c r="AA6" s="22"/>
      <c r="AB6" s="13"/>
    </row>
    <row r="7" spans="1:28" ht="19.5" customHeight="1">
      <c r="A7" s="14">
        <v>1.3</v>
      </c>
      <c r="B7" s="12" t="s">
        <v>103</v>
      </c>
      <c r="C7" s="13"/>
      <c r="D7" s="15">
        <f aca="true" t="shared" si="2" ref="D7:J7">SUM(D8:D9)</f>
        <v>0</v>
      </c>
      <c r="E7" s="15">
        <f t="shared" si="2"/>
        <v>0</v>
      </c>
      <c r="F7" s="15" t="e">
        <f t="shared" si="2"/>
        <v>#REF!</v>
      </c>
      <c r="G7" s="15" t="e">
        <f t="shared" si="2"/>
        <v>#REF!</v>
      </c>
      <c r="H7" s="15" t="e">
        <f t="shared" si="2"/>
        <v>#REF!</v>
      </c>
      <c r="I7" s="15" t="e">
        <f t="shared" si="2"/>
        <v>#REF!</v>
      </c>
      <c r="J7" s="15" t="e">
        <f t="shared" si="2"/>
        <v>#REF!</v>
      </c>
      <c r="K7" s="15" t="e">
        <f>K5*C5</f>
        <v>#REF!</v>
      </c>
      <c r="L7" s="15" t="e">
        <f>L5*C5</f>
        <v>#REF!</v>
      </c>
      <c r="M7" s="15" t="e">
        <f>M5*C5</f>
        <v>#REF!</v>
      </c>
      <c r="N7" s="15" t="e">
        <f>N5*C5</f>
        <v>#REF!</v>
      </c>
      <c r="O7" s="15" t="e">
        <f>O5*D5</f>
        <v>#REF!</v>
      </c>
      <c r="P7" s="15" t="e">
        <f>P5*E5</f>
        <v>#REF!</v>
      </c>
      <c r="Q7" s="15" t="e">
        <f>Q5*F5</f>
        <v>#REF!</v>
      </c>
      <c r="R7" s="15" t="e">
        <f aca="true" t="shared" si="3" ref="R7:Y7">R5*F5</f>
        <v>#REF!</v>
      </c>
      <c r="S7" s="15" t="e">
        <f t="shared" si="3"/>
        <v>#REF!</v>
      </c>
      <c r="T7" s="15" t="e">
        <f t="shared" si="3"/>
        <v>#REF!</v>
      </c>
      <c r="U7" s="15" t="e">
        <f t="shared" si="3"/>
        <v>#REF!</v>
      </c>
      <c r="V7" s="15" t="e">
        <f t="shared" si="3"/>
        <v>#REF!</v>
      </c>
      <c r="W7" s="15" t="e">
        <f t="shared" si="3"/>
        <v>#REF!</v>
      </c>
      <c r="X7" s="15" t="e">
        <f t="shared" si="3"/>
        <v>#REF!</v>
      </c>
      <c r="Y7" s="15" t="e">
        <f t="shared" si="3"/>
        <v>#REF!</v>
      </c>
      <c r="Z7" s="15"/>
      <c r="AA7" s="15"/>
      <c r="AB7" s="13"/>
    </row>
    <row r="8" spans="1:28" ht="19.5" customHeight="1">
      <c r="A8" s="11" t="s">
        <v>104</v>
      </c>
      <c r="B8" s="12" t="s">
        <v>105</v>
      </c>
      <c r="C8" s="13"/>
      <c r="D8" s="15"/>
      <c r="E8" s="15"/>
      <c r="F8" s="15" t="e">
        <f>IF(F5&lt;F21,F5)</f>
        <v>#REF!</v>
      </c>
      <c r="G8" s="15" t="e">
        <f>IF(G5&lt;G21,G5)</f>
        <v>#REF!</v>
      </c>
      <c r="H8" s="15" t="e">
        <f>IF(H5&lt;H21,H5)</f>
        <v>#REF!</v>
      </c>
      <c r="I8" s="15" t="e">
        <f>IF(I5&lt;I21,I5)</f>
        <v>#REF!</v>
      </c>
      <c r="J8" s="15" t="e">
        <f>IF(J5&lt;J21,J5)</f>
        <v>#REF!</v>
      </c>
      <c r="K8" s="15" t="e">
        <f aca="true" t="shared" si="4" ref="K8:Y8">IF(K5&lt;K21,K5)</f>
        <v>#REF!</v>
      </c>
      <c r="L8" s="15" t="e">
        <f t="shared" si="4"/>
        <v>#REF!</v>
      </c>
      <c r="M8" s="15" t="e">
        <f t="shared" si="4"/>
        <v>#REF!</v>
      </c>
      <c r="N8" s="15" t="e">
        <f t="shared" si="4"/>
        <v>#REF!</v>
      </c>
      <c r="O8" s="15" t="e">
        <f t="shared" si="4"/>
        <v>#REF!</v>
      </c>
      <c r="P8" s="15" t="e">
        <f t="shared" si="4"/>
        <v>#REF!</v>
      </c>
      <c r="Q8" s="15" t="e">
        <f t="shared" si="4"/>
        <v>#REF!</v>
      </c>
      <c r="R8" s="15" t="e">
        <f t="shared" si="4"/>
        <v>#REF!</v>
      </c>
      <c r="S8" s="15" t="e">
        <f t="shared" si="4"/>
        <v>#REF!</v>
      </c>
      <c r="T8" s="15" t="e">
        <f t="shared" si="4"/>
        <v>#REF!</v>
      </c>
      <c r="U8" s="15" t="e">
        <f t="shared" si="4"/>
        <v>#REF!</v>
      </c>
      <c r="V8" s="15" t="e">
        <f t="shared" si="4"/>
        <v>#REF!</v>
      </c>
      <c r="W8" s="15" t="e">
        <f t="shared" si="4"/>
        <v>#REF!</v>
      </c>
      <c r="X8" s="15" t="e">
        <f t="shared" si="4"/>
        <v>#REF!</v>
      </c>
      <c r="Y8" s="15" t="e">
        <f t="shared" si="4"/>
        <v>#REF!</v>
      </c>
      <c r="Z8" s="15"/>
      <c r="AA8" s="15"/>
      <c r="AB8" s="13"/>
    </row>
    <row r="9" spans="1:28" ht="19.5" customHeight="1">
      <c r="A9" s="11" t="s">
        <v>106</v>
      </c>
      <c r="B9" s="12" t="s">
        <v>107</v>
      </c>
      <c r="C9" s="13"/>
      <c r="D9" s="15">
        <f>D6*C5*0.5/100</f>
        <v>0</v>
      </c>
      <c r="E9" s="15">
        <f>(D6+E6*0.5)*C5/100</f>
        <v>0</v>
      </c>
      <c r="F9" s="15">
        <f>F5*$C$5/100</f>
        <v>0</v>
      </c>
      <c r="G9" s="15" t="e">
        <f>G5*$C$5/100</f>
        <v>#REF!</v>
      </c>
      <c r="H9" s="15" t="e">
        <f aca="true" t="shared" si="5" ref="H9:Y9">H5*$C$5/100</f>
        <v>#REF!</v>
      </c>
      <c r="I9" s="15" t="e">
        <f t="shared" si="5"/>
        <v>#REF!</v>
      </c>
      <c r="J9" s="15" t="e">
        <f t="shared" si="5"/>
        <v>#REF!</v>
      </c>
      <c r="K9" s="15" t="e">
        <f t="shared" si="5"/>
        <v>#REF!</v>
      </c>
      <c r="L9" s="15" t="e">
        <f t="shared" si="5"/>
        <v>#REF!</v>
      </c>
      <c r="M9" s="15" t="e">
        <f t="shared" si="5"/>
        <v>#REF!</v>
      </c>
      <c r="N9" s="15" t="e">
        <f t="shared" si="5"/>
        <v>#REF!</v>
      </c>
      <c r="O9" s="15" t="e">
        <f t="shared" si="5"/>
        <v>#REF!</v>
      </c>
      <c r="P9" s="15" t="e">
        <f t="shared" si="5"/>
        <v>#REF!</v>
      </c>
      <c r="Q9" s="15" t="e">
        <f t="shared" si="5"/>
        <v>#REF!</v>
      </c>
      <c r="R9" s="15" t="e">
        <f t="shared" si="5"/>
        <v>#REF!</v>
      </c>
      <c r="S9" s="15" t="e">
        <f t="shared" si="5"/>
        <v>#REF!</v>
      </c>
      <c r="T9" s="15" t="e">
        <f t="shared" si="5"/>
        <v>#REF!</v>
      </c>
      <c r="U9" s="15" t="e">
        <f t="shared" si="5"/>
        <v>#REF!</v>
      </c>
      <c r="V9" s="15" t="e">
        <f t="shared" si="5"/>
        <v>#REF!</v>
      </c>
      <c r="W9" s="15" t="e">
        <f t="shared" si="5"/>
        <v>#REF!</v>
      </c>
      <c r="X9" s="15" t="e">
        <f t="shared" si="5"/>
        <v>#REF!</v>
      </c>
      <c r="Y9" s="15" t="e">
        <f t="shared" si="5"/>
        <v>#REF!</v>
      </c>
      <c r="Z9" s="16"/>
      <c r="AA9" s="16"/>
      <c r="AB9" s="13"/>
    </row>
    <row r="10" spans="1:28" ht="19.5" customHeight="1">
      <c r="A10" s="11">
        <v>2</v>
      </c>
      <c r="B10" s="12" t="s">
        <v>108</v>
      </c>
      <c r="C10" s="1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3"/>
    </row>
    <row r="11" spans="1:28" ht="19.5" customHeight="1">
      <c r="A11" s="14">
        <v>2.1</v>
      </c>
      <c r="B11" s="12" t="s">
        <v>101</v>
      </c>
      <c r="C11" s="13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3"/>
    </row>
    <row r="12" spans="1:28" ht="19.5" customHeight="1">
      <c r="A12" s="14">
        <v>2.2</v>
      </c>
      <c r="B12" s="12" t="s">
        <v>102</v>
      </c>
      <c r="C12" s="1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3"/>
    </row>
    <row r="13" spans="1:28" ht="19.5" customHeight="1">
      <c r="A13" s="14">
        <v>2.3</v>
      </c>
      <c r="B13" s="12" t="s">
        <v>103</v>
      </c>
      <c r="C13" s="13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3"/>
    </row>
    <row r="14" spans="1:28" ht="19.5" customHeight="1">
      <c r="A14" s="11" t="s">
        <v>109</v>
      </c>
      <c r="B14" s="12" t="s">
        <v>105</v>
      </c>
      <c r="C14" s="13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3"/>
    </row>
    <row r="15" spans="1:28" ht="19.5" customHeight="1">
      <c r="A15" s="11" t="s">
        <v>110</v>
      </c>
      <c r="B15" s="12" t="s">
        <v>107</v>
      </c>
      <c r="C15" s="13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3"/>
    </row>
    <row r="16" spans="1:28" ht="19.5" customHeight="1">
      <c r="A16" s="11">
        <v>3</v>
      </c>
      <c r="B16" s="18" t="s">
        <v>111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13"/>
    </row>
    <row r="17" spans="1:28" ht="19.5" customHeight="1">
      <c r="A17" s="14">
        <v>3.1</v>
      </c>
      <c r="B17" s="12" t="s">
        <v>112</v>
      </c>
      <c r="C17" s="13"/>
      <c r="D17" s="13"/>
      <c r="E17" s="13"/>
      <c r="F17" s="15" t="e">
        <f>#REF!</f>
        <v>#REF!</v>
      </c>
      <c r="G17" s="15" t="e">
        <f>#REF!</f>
        <v>#REF!</v>
      </c>
      <c r="H17" s="15" t="e">
        <f>#REF!</f>
        <v>#REF!</v>
      </c>
      <c r="I17" s="15" t="e">
        <f>#REF!</f>
        <v>#REF!</v>
      </c>
      <c r="J17" s="15" t="e">
        <f>#REF!</f>
        <v>#REF!</v>
      </c>
      <c r="K17" s="15" t="e">
        <f>#REF!</f>
        <v>#REF!</v>
      </c>
      <c r="L17" s="15" t="e">
        <f>#REF!</f>
        <v>#REF!</v>
      </c>
      <c r="M17" s="15" t="e">
        <f>#REF!</f>
        <v>#REF!</v>
      </c>
      <c r="N17" s="15" t="e">
        <f>#REF!</f>
        <v>#REF!</v>
      </c>
      <c r="O17" s="15" t="e">
        <f>#REF!</f>
        <v>#REF!</v>
      </c>
      <c r="P17" s="15" t="e">
        <f>#REF!</f>
        <v>#REF!</v>
      </c>
      <c r="Q17" s="15" t="e">
        <f>#REF!</f>
        <v>#REF!</v>
      </c>
      <c r="R17" s="15" t="e">
        <f>#REF!</f>
        <v>#REF!</v>
      </c>
      <c r="S17" s="15" t="e">
        <f>#REF!</f>
        <v>#REF!</v>
      </c>
      <c r="T17" s="15" t="e">
        <f>#REF!</f>
        <v>#REF!</v>
      </c>
      <c r="U17" s="15" t="e">
        <f>#REF!</f>
        <v>#REF!</v>
      </c>
      <c r="V17" s="15" t="e">
        <f>#REF!</f>
        <v>#REF!</v>
      </c>
      <c r="W17" s="15" t="e">
        <f>#REF!</f>
        <v>#REF!</v>
      </c>
      <c r="X17" s="15" t="e">
        <f>#REF!</f>
        <v>#REF!</v>
      </c>
      <c r="Y17" s="15" t="e">
        <f>#REF!</f>
        <v>#REF!</v>
      </c>
      <c r="Z17" s="15"/>
      <c r="AA17" s="15"/>
      <c r="AB17" s="13"/>
    </row>
    <row r="18" spans="1:28" ht="19.5" customHeight="1">
      <c r="A18" s="14">
        <v>3.2</v>
      </c>
      <c r="B18" s="12" t="s">
        <v>113</v>
      </c>
      <c r="C18" s="13"/>
      <c r="D18" s="13"/>
      <c r="E18" s="13"/>
      <c r="F18" s="15" t="e">
        <f>#REF!</f>
        <v>#REF!</v>
      </c>
      <c r="G18" s="15" t="e">
        <f>#REF!</f>
        <v>#REF!</v>
      </c>
      <c r="H18" s="15" t="e">
        <f>#REF!</f>
        <v>#REF!</v>
      </c>
      <c r="I18" s="15" t="e">
        <f>#REF!</f>
        <v>#REF!</v>
      </c>
      <c r="J18" s="15" t="e">
        <f>#REF!</f>
        <v>#REF!</v>
      </c>
      <c r="K18" s="15" t="e">
        <f>#REF!</f>
        <v>#REF!</v>
      </c>
      <c r="L18" s="15" t="e">
        <f>#REF!</f>
        <v>#REF!</v>
      </c>
      <c r="M18" s="15" t="e">
        <f>#REF!</f>
        <v>#REF!</v>
      </c>
      <c r="N18" s="15" t="e">
        <f>#REF!</f>
        <v>#REF!</v>
      </c>
      <c r="O18" s="15" t="e">
        <f>#REF!</f>
        <v>#REF!</v>
      </c>
      <c r="P18" s="15" t="e">
        <f>#REF!</f>
        <v>#REF!</v>
      </c>
      <c r="Q18" s="15" t="e">
        <f>#REF!</f>
        <v>#REF!</v>
      </c>
      <c r="R18" s="15" t="e">
        <f>#REF!</f>
        <v>#REF!</v>
      </c>
      <c r="S18" s="15" t="e">
        <f>#REF!</f>
        <v>#REF!</v>
      </c>
      <c r="T18" s="15" t="e">
        <f>#REF!</f>
        <v>#REF!</v>
      </c>
      <c r="U18" s="15" t="e">
        <f>#REF!</f>
        <v>#REF!</v>
      </c>
      <c r="V18" s="15" t="e">
        <f>#REF!</f>
        <v>#REF!</v>
      </c>
      <c r="W18" s="15" t="e">
        <f>#REF!</f>
        <v>#REF!</v>
      </c>
      <c r="X18" s="15" t="e">
        <f>#REF!</f>
        <v>#REF!</v>
      </c>
      <c r="Y18" s="15" t="e">
        <f>#REF!</f>
        <v>#REF!</v>
      </c>
      <c r="Z18" s="15"/>
      <c r="AA18" s="15"/>
      <c r="AB18" s="13"/>
    </row>
    <row r="19" spans="1:28" ht="19.5" customHeight="1">
      <c r="A19" s="14">
        <v>3.3</v>
      </c>
      <c r="B19" s="12" t="s">
        <v>114</v>
      </c>
      <c r="C19" s="13"/>
      <c r="D19" s="13"/>
      <c r="E19" s="13"/>
      <c r="F19" s="15" t="e">
        <f>#REF!</f>
        <v>#REF!</v>
      </c>
      <c r="G19" s="15" t="e">
        <f>#REF!</f>
        <v>#REF!</v>
      </c>
      <c r="H19" s="15" t="e">
        <f>#REF!</f>
        <v>#REF!</v>
      </c>
      <c r="I19" s="15" t="e">
        <f>#REF!</f>
        <v>#REF!</v>
      </c>
      <c r="J19" s="15" t="e">
        <f>#REF!</f>
        <v>#REF!</v>
      </c>
      <c r="K19" s="15" t="e">
        <f>#REF!</f>
        <v>#REF!</v>
      </c>
      <c r="L19" s="15" t="e">
        <f>#REF!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 t="e">
        <f>#REF!</f>
        <v>#REF!</v>
      </c>
      <c r="Q19" s="15" t="e">
        <f>#REF!</f>
        <v>#REF!</v>
      </c>
      <c r="R19" s="15" t="e">
        <f>#REF!</f>
        <v>#REF!</v>
      </c>
      <c r="S19" s="15" t="e">
        <f>#REF!</f>
        <v>#REF!</v>
      </c>
      <c r="T19" s="15" t="e">
        <f>#REF!</f>
        <v>#REF!</v>
      </c>
      <c r="U19" s="15" t="e">
        <f>#REF!</f>
        <v>#REF!</v>
      </c>
      <c r="V19" s="15" t="e">
        <f>#REF!</f>
        <v>#REF!</v>
      </c>
      <c r="W19" s="15" t="e">
        <f>#REF!</f>
        <v>#REF!</v>
      </c>
      <c r="X19" s="15" t="e">
        <f>#REF!</f>
        <v>#REF!</v>
      </c>
      <c r="Y19" s="15" t="e">
        <f>#REF!</f>
        <v>#REF!</v>
      </c>
      <c r="Z19" s="15"/>
      <c r="AA19" s="15"/>
      <c r="AB19" s="13"/>
    </row>
    <row r="20" spans="1:28" ht="19.5" customHeight="1">
      <c r="A20" s="14">
        <v>3.4</v>
      </c>
      <c r="B20" s="12" t="s">
        <v>115</v>
      </c>
      <c r="C20" s="13"/>
      <c r="D20" s="13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13"/>
    </row>
    <row r="21" spans="1:28" ht="19.5" customHeight="1">
      <c r="A21" s="14">
        <v>3.5</v>
      </c>
      <c r="B21" s="12" t="s">
        <v>116</v>
      </c>
      <c r="C21" s="13"/>
      <c r="D21" s="13"/>
      <c r="E21" s="13"/>
      <c r="F21" s="15" t="e">
        <f>SUM(F17:F20)</f>
        <v>#REF!</v>
      </c>
      <c r="G21" s="15" t="e">
        <f aca="true" t="shared" si="6" ref="G21:N21">SUM(G17:G20)</f>
        <v>#REF!</v>
      </c>
      <c r="H21" s="15" t="e">
        <f t="shared" si="6"/>
        <v>#REF!</v>
      </c>
      <c r="I21" s="15" t="e">
        <f t="shared" si="6"/>
        <v>#REF!</v>
      </c>
      <c r="J21" s="15" t="e">
        <f t="shared" si="6"/>
        <v>#REF!</v>
      </c>
      <c r="K21" s="15" t="e">
        <f t="shared" si="6"/>
        <v>#REF!</v>
      </c>
      <c r="L21" s="15" t="e">
        <f t="shared" si="6"/>
        <v>#REF!</v>
      </c>
      <c r="M21" s="15" t="e">
        <f t="shared" si="6"/>
        <v>#REF!</v>
      </c>
      <c r="N21" s="15" t="e">
        <f t="shared" si="6"/>
        <v>#REF!</v>
      </c>
      <c r="O21" s="15" t="e">
        <f aca="true" t="shared" si="7" ref="O21:Y21">SUM(O17:O20)</f>
        <v>#REF!</v>
      </c>
      <c r="P21" s="15" t="e">
        <f t="shared" si="7"/>
        <v>#REF!</v>
      </c>
      <c r="Q21" s="15" t="e">
        <f t="shared" si="7"/>
        <v>#REF!</v>
      </c>
      <c r="R21" s="15" t="e">
        <f t="shared" si="7"/>
        <v>#REF!</v>
      </c>
      <c r="S21" s="15" t="e">
        <f t="shared" si="7"/>
        <v>#REF!</v>
      </c>
      <c r="T21" s="15" t="e">
        <f t="shared" si="7"/>
        <v>#REF!</v>
      </c>
      <c r="U21" s="15" t="e">
        <f t="shared" si="7"/>
        <v>#REF!</v>
      </c>
      <c r="V21" s="15" t="e">
        <f t="shared" si="7"/>
        <v>#REF!</v>
      </c>
      <c r="W21" s="15" t="e">
        <f t="shared" si="7"/>
        <v>#REF!</v>
      </c>
      <c r="X21" s="15" t="e">
        <f t="shared" si="7"/>
        <v>#REF!</v>
      </c>
      <c r="Y21" s="15" t="e">
        <f t="shared" si="7"/>
        <v>#REF!</v>
      </c>
      <c r="Z21" s="15"/>
      <c r="AA21" s="15"/>
      <c r="AB21" s="13"/>
    </row>
    <row r="25" spans="9:12" ht="14.25">
      <c r="I25" s="1" t="s">
        <v>117</v>
      </c>
      <c r="J25" s="1"/>
      <c r="K25">
        <v>6.24</v>
      </c>
      <c r="L25" t="s">
        <v>118</v>
      </c>
    </row>
  </sheetData>
  <sheetProtection/>
  <mergeCells count="3">
    <mergeCell ref="E1:K1"/>
    <mergeCell ref="Q1:W1"/>
    <mergeCell ref="I25:J25"/>
  </mergeCells>
  <printOptions verticalCentered="1"/>
  <pageMargins left="0.59" right="0" top="0" bottom="0" header="0.39" footer="0.39"/>
  <pageSetup firstPageNumber="30" useFirstPageNumber="1" horizontalDpi="180" verticalDpi="180" orientation="landscape" pageOrder="overThenDown" paperSize="9"/>
  <headerFooter alignWithMargins="0">
    <oddFooter>&amp;C&amp;P</oddFooter>
  </headerFooter>
  <rowBreaks count="1" manualBreakCount="1">
    <brk id="22" max="255" man="1"/>
  </rowBreaks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workbookViewId="0" topLeftCell="A1">
      <selection activeCell="H26" sqref="H26"/>
    </sheetView>
  </sheetViews>
  <sheetFormatPr defaultColWidth="9.00390625" defaultRowHeight="14.25"/>
  <cols>
    <col min="1" max="1" width="11.50390625" style="0" customWidth="1"/>
    <col min="3" max="3" width="5.50390625" style="0" customWidth="1"/>
    <col min="4" max="4" width="10.875" style="0" customWidth="1"/>
    <col min="7" max="7" width="9.125" style="0" customWidth="1"/>
    <col min="8" max="8" width="12.00390625" style="0" customWidth="1"/>
  </cols>
  <sheetData>
    <row r="1" spans="1:3" ht="14.25">
      <c r="A1" s="1"/>
      <c r="B1" s="1"/>
      <c r="C1" s="1"/>
    </row>
    <row r="2" spans="1:10" ht="19.5" customHeight="1">
      <c r="A2" s="1" t="s">
        <v>119</v>
      </c>
      <c r="B2" s="1"/>
      <c r="C2" s="1"/>
      <c r="D2">
        <v>10972.05</v>
      </c>
      <c r="E2" s="1" t="s">
        <v>120</v>
      </c>
      <c r="F2" s="1"/>
      <c r="G2" s="1"/>
      <c r="H2" s="2" t="e">
        <f>#REF!</f>
        <v>#REF!</v>
      </c>
      <c r="I2" t="s">
        <v>121</v>
      </c>
      <c r="J2" s="4">
        <v>100</v>
      </c>
    </row>
    <row r="3" spans="1:10" ht="19.5" customHeight="1">
      <c r="A3" s="1" t="s">
        <v>122</v>
      </c>
      <c r="B3" s="1"/>
      <c r="C3" s="1"/>
      <c r="D3">
        <v>1840.32</v>
      </c>
      <c r="E3" s="1" t="s">
        <v>123</v>
      </c>
      <c r="F3" s="1"/>
      <c r="G3" s="1"/>
      <c r="H3" s="3" t="e">
        <f>#REF!</f>
        <v>#REF!</v>
      </c>
      <c r="I3" t="s">
        <v>124</v>
      </c>
      <c r="J3" s="4">
        <v>100</v>
      </c>
    </row>
    <row r="4" spans="1:10" ht="19.5" customHeight="1">
      <c r="A4" s="1" t="s">
        <v>125</v>
      </c>
      <c r="B4" s="1"/>
      <c r="C4" s="1"/>
      <c r="D4">
        <v>262.44</v>
      </c>
      <c r="E4" s="1" t="s">
        <v>126</v>
      </c>
      <c r="F4" s="1"/>
      <c r="G4" s="1"/>
      <c r="H4" s="2" t="e">
        <f>#REF!</f>
        <v>#REF!</v>
      </c>
      <c r="I4" t="s">
        <v>127</v>
      </c>
      <c r="J4" s="4">
        <v>100</v>
      </c>
    </row>
    <row r="5" spans="1:10" ht="19.5" customHeight="1">
      <c r="A5" s="1" t="s">
        <v>128</v>
      </c>
      <c r="B5" s="1"/>
      <c r="C5" s="1"/>
      <c r="D5">
        <f>D3-D4</f>
        <v>1577.8799999999999</v>
      </c>
      <c r="E5" s="1" t="s">
        <v>129</v>
      </c>
      <c r="F5" s="1"/>
      <c r="G5" s="1"/>
      <c r="H5" s="3" t="e">
        <f>#REF!</f>
        <v>#REF!</v>
      </c>
      <c r="I5" t="s">
        <v>130</v>
      </c>
      <c r="J5" s="4">
        <v>100</v>
      </c>
    </row>
    <row r="6" spans="1:10" ht="19.5" customHeight="1">
      <c r="A6" s="1" t="s">
        <v>131</v>
      </c>
      <c r="B6" s="1"/>
      <c r="C6" s="1"/>
      <c r="D6" s="4">
        <v>15.69</v>
      </c>
      <c r="E6" s="1" t="s">
        <v>132</v>
      </c>
      <c r="F6" s="1"/>
      <c r="G6" s="1"/>
      <c r="H6" s="3" t="e">
        <f>#REF!</f>
        <v>#REF!</v>
      </c>
      <c r="I6" t="s">
        <v>133</v>
      </c>
      <c r="J6" s="4">
        <v>100</v>
      </c>
    </row>
    <row r="7" spans="1:10" ht="19.5" customHeight="1">
      <c r="A7" s="1" t="s">
        <v>134</v>
      </c>
      <c r="B7" s="1"/>
      <c r="C7" s="1"/>
      <c r="D7" s="4">
        <f>D6*0.95</f>
        <v>14.905499999999998</v>
      </c>
      <c r="E7" s="1" t="s">
        <v>135</v>
      </c>
      <c r="F7" s="1"/>
      <c r="G7" s="1"/>
      <c r="H7" s="3"/>
      <c r="I7" t="s">
        <v>136</v>
      </c>
      <c r="J7" s="4">
        <v>100</v>
      </c>
    </row>
    <row r="8" spans="1:10" ht="19.5" customHeight="1">
      <c r="A8" s="1" t="s">
        <v>137</v>
      </c>
      <c r="B8" s="1"/>
      <c r="C8" s="1"/>
      <c r="D8">
        <v>135</v>
      </c>
      <c r="E8" s="1" t="s">
        <v>138</v>
      </c>
      <c r="F8" s="1"/>
      <c r="G8" s="1"/>
      <c r="H8" s="4" t="e">
        <f>#REF!</f>
        <v>#REF!</v>
      </c>
      <c r="I8" t="s">
        <v>139</v>
      </c>
      <c r="J8" s="4">
        <v>100</v>
      </c>
    </row>
    <row r="9" spans="1:10" ht="19.5" customHeight="1">
      <c r="A9" s="1" t="s">
        <v>140</v>
      </c>
      <c r="B9" s="1"/>
      <c r="C9" s="1"/>
      <c r="D9" s="4" t="e">
        <f>#REF!</f>
        <v>#REF!</v>
      </c>
      <c r="E9" s="1" t="s">
        <v>141</v>
      </c>
      <c r="F9" s="1"/>
      <c r="G9" s="1"/>
      <c r="H9" t="e">
        <f>#REF!</f>
        <v>#REF!</v>
      </c>
      <c r="I9" t="s">
        <v>142</v>
      </c>
      <c r="J9" s="4">
        <v>100</v>
      </c>
    </row>
    <row r="10" spans="1:10" ht="19.5" customHeight="1">
      <c r="A10" s="1" t="s">
        <v>143</v>
      </c>
      <c r="B10" s="1"/>
      <c r="C10" s="1"/>
      <c r="D10" s="4" t="e">
        <f>D9*0.7*0.06531</f>
        <v>#REF!</v>
      </c>
      <c r="E10" s="1" t="s">
        <v>144</v>
      </c>
      <c r="F10" s="1"/>
      <c r="G10" s="1"/>
      <c r="H10" t="e">
        <f>#REF!</f>
        <v>#REF!</v>
      </c>
      <c r="I10" t="s">
        <v>145</v>
      </c>
      <c r="J10" s="4">
        <v>100</v>
      </c>
    </row>
    <row r="11" spans="1:10" ht="19.5" customHeight="1">
      <c r="A11" s="1" t="s">
        <v>146</v>
      </c>
      <c r="B11" s="1"/>
      <c r="C11" s="1"/>
      <c r="D11">
        <f>D2-D5</f>
        <v>9394.17</v>
      </c>
      <c r="E11" s="1" t="s">
        <v>147</v>
      </c>
      <c r="F11" s="1"/>
      <c r="G11" s="1"/>
      <c r="H11" t="e">
        <f>#REF!</f>
        <v>#REF!</v>
      </c>
      <c r="I11" t="s">
        <v>148</v>
      </c>
      <c r="J11" s="4">
        <v>100</v>
      </c>
    </row>
    <row r="12" spans="1:10" ht="19.5" customHeight="1">
      <c r="A12" s="1" t="s">
        <v>149</v>
      </c>
      <c r="B12" s="1"/>
      <c r="C12" s="1"/>
      <c r="D12" s="5">
        <f>D11-D11*0.044*20</f>
        <v>1127.3004</v>
      </c>
      <c r="E12" s="1" t="s">
        <v>150</v>
      </c>
      <c r="F12" s="1"/>
      <c r="G12" s="1"/>
      <c r="H12" t="e">
        <f>#REF!</f>
        <v>#REF!</v>
      </c>
      <c r="J12" s="4"/>
    </row>
    <row r="13" spans="1:8" ht="19.5" customHeight="1">
      <c r="A13" s="1" t="s">
        <v>151</v>
      </c>
      <c r="B13" s="1"/>
      <c r="C13" s="1"/>
      <c r="D13">
        <v>5486</v>
      </c>
      <c r="E13" s="1" t="s">
        <v>152</v>
      </c>
      <c r="F13" s="1"/>
      <c r="G13" s="1"/>
      <c r="H13" s="2" t="e">
        <f>#REF!</f>
        <v>#REF!</v>
      </c>
    </row>
    <row r="14" spans="1:8" ht="19.5" customHeight="1">
      <c r="A14" s="1" t="s">
        <v>153</v>
      </c>
      <c r="B14" s="1"/>
      <c r="C14" s="1"/>
      <c r="D14">
        <v>5486.05</v>
      </c>
      <c r="E14" s="1" t="s">
        <v>154</v>
      </c>
      <c r="F14" s="1"/>
      <c r="G14" s="1"/>
      <c r="H14" s="2" t="e">
        <f>#REF!</f>
        <v>#REF!</v>
      </c>
    </row>
    <row r="15" spans="1:8" ht="19.5" customHeight="1">
      <c r="A15" s="1" t="s">
        <v>155</v>
      </c>
      <c r="B15" s="1"/>
      <c r="C15" s="1"/>
      <c r="E15" s="1" t="s">
        <v>156</v>
      </c>
      <c r="F15" s="1"/>
      <c r="G15" s="1"/>
      <c r="H15" s="6" t="e">
        <f>#REF!/20/(#REF!/20-#REF!/20-#REF!/20)</f>
        <v>#REF!</v>
      </c>
    </row>
    <row r="16" spans="1:8" ht="19.5" customHeight="1">
      <c r="A16" s="1" t="s">
        <v>157</v>
      </c>
      <c r="B16" s="1"/>
      <c r="C16" s="1"/>
      <c r="E16" s="1" t="s">
        <v>117</v>
      </c>
      <c r="F16" s="1"/>
      <c r="G16" s="1"/>
      <c r="H16">
        <f>'贷款表'!K25</f>
        <v>6.24</v>
      </c>
    </row>
    <row r="17" spans="1:9" ht="19.5" customHeight="1">
      <c r="A17" s="1" t="s">
        <v>158</v>
      </c>
      <c r="B17" s="1"/>
      <c r="C17" s="1"/>
      <c r="D17">
        <v>0</v>
      </c>
      <c r="E17" s="1"/>
      <c r="F17" s="1"/>
      <c r="G17" s="1"/>
      <c r="H17" t="s">
        <v>159</v>
      </c>
      <c r="I17" t="s">
        <v>69</v>
      </c>
    </row>
    <row r="18" spans="1:9" ht="19.5" customHeight="1">
      <c r="A18" s="1" t="s">
        <v>160</v>
      </c>
      <c r="B18" s="1"/>
      <c r="C18" s="1"/>
      <c r="D18">
        <v>0</v>
      </c>
      <c r="E18" s="1" t="s">
        <v>161</v>
      </c>
      <c r="F18" s="1"/>
      <c r="G18" s="1"/>
      <c r="H18">
        <v>0.0149</v>
      </c>
      <c r="I18">
        <v>1575</v>
      </c>
    </row>
    <row r="19" spans="1:9" ht="19.5" customHeight="1">
      <c r="A19" s="1" t="s">
        <v>162</v>
      </c>
      <c r="B19" s="1"/>
      <c r="C19" s="1"/>
      <c r="E19" s="1" t="s">
        <v>163</v>
      </c>
      <c r="F19" s="1"/>
      <c r="G19" s="1"/>
      <c r="H19">
        <v>0.75</v>
      </c>
      <c r="I19">
        <v>183.64</v>
      </c>
    </row>
    <row r="20" spans="1:9" ht="19.5" customHeight="1">
      <c r="A20" s="1" t="s">
        <v>164</v>
      </c>
      <c r="B20" s="1"/>
      <c r="C20" s="1"/>
      <c r="E20" s="1" t="s">
        <v>165</v>
      </c>
      <c r="F20" s="1"/>
      <c r="G20" s="1"/>
      <c r="H20">
        <v>0.24</v>
      </c>
      <c r="I20">
        <v>2.41</v>
      </c>
    </row>
    <row r="21" spans="1:7" ht="19.5" customHeight="1">
      <c r="A21" s="1" t="s">
        <v>166</v>
      </c>
      <c r="B21" s="1"/>
      <c r="C21" s="1"/>
      <c r="D21">
        <v>0.0705</v>
      </c>
      <c r="E21" s="1"/>
      <c r="F21" s="1"/>
      <c r="G21" s="1"/>
    </row>
    <row r="22" spans="5:9" ht="19.5" customHeight="1">
      <c r="E22" s="1" t="s">
        <v>167</v>
      </c>
      <c r="F22" s="1"/>
      <c r="G22" s="1"/>
      <c r="H22">
        <v>2.5</v>
      </c>
      <c r="I22">
        <v>37</v>
      </c>
    </row>
    <row r="23" spans="5:8" ht="19.5" customHeight="1">
      <c r="E23" s="1" t="s">
        <v>168</v>
      </c>
      <c r="F23" s="1"/>
      <c r="G23" s="1"/>
      <c r="H23" s="7">
        <f>'贷款表'!D7+'贷款表'!E7</f>
        <v>0</v>
      </c>
    </row>
  </sheetData>
  <sheetProtection/>
  <mergeCells count="43">
    <mergeCell ref="A1:C1"/>
    <mergeCell ref="A2:C2"/>
    <mergeCell ref="E2:G2"/>
    <mergeCell ref="A3:C3"/>
    <mergeCell ref="E3:G3"/>
    <mergeCell ref="A4:C4"/>
    <mergeCell ref="E4:G4"/>
    <mergeCell ref="A5:C5"/>
    <mergeCell ref="E5:G5"/>
    <mergeCell ref="A6:C6"/>
    <mergeCell ref="E6:G6"/>
    <mergeCell ref="A7:C7"/>
    <mergeCell ref="E7:G7"/>
    <mergeCell ref="A8:C8"/>
    <mergeCell ref="E8:G8"/>
    <mergeCell ref="A9:C9"/>
    <mergeCell ref="E9:G9"/>
    <mergeCell ref="A10:C10"/>
    <mergeCell ref="E10:G10"/>
    <mergeCell ref="A11:C11"/>
    <mergeCell ref="E11:G11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C17"/>
    <mergeCell ref="E17:G17"/>
    <mergeCell ref="A18:C18"/>
    <mergeCell ref="E18:G18"/>
    <mergeCell ref="A19:C19"/>
    <mergeCell ref="E19:G19"/>
    <mergeCell ref="A20:C20"/>
    <mergeCell ref="E20:G20"/>
    <mergeCell ref="A21:C21"/>
    <mergeCell ref="E21:G21"/>
    <mergeCell ref="E22:G22"/>
    <mergeCell ref="E23:G23"/>
  </mergeCells>
  <printOptions/>
  <pageMargins left="0.75" right="0.75" top="0.7900000000000001" bottom="0.790000000000000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 jat iqpl</dc:creator>
  <cp:keywords/>
  <dc:description/>
  <cp:lastModifiedBy>黑龙江省新戈工程项目管理有限公司</cp:lastModifiedBy>
  <cp:lastPrinted>2017-06-22T02:01:36Z</cp:lastPrinted>
  <dcterms:created xsi:type="dcterms:W3CDTF">1999-10-11T01:43:00Z</dcterms:created>
  <dcterms:modified xsi:type="dcterms:W3CDTF">2023-03-22T02:11:21Z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6BC7BF27B5E149B0811F05C6A141E8CF</vt:lpwstr>
  </property>
</Properties>
</file>