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375" tabRatio="623" activeTab="6"/>
  </bookViews>
  <sheets>
    <sheet name="汇总表" sheetId="8" r:id="rId1"/>
    <sheet name="100章" sheetId="1" r:id="rId2"/>
    <sheet name="200章" sheetId="21" r:id="rId3"/>
    <sheet name="300章" sheetId="22" r:id="rId4"/>
    <sheet name="400章" sheetId="20" r:id="rId5"/>
    <sheet name="600章" sheetId="18" r:id="rId6"/>
    <sheet name="700章" sheetId="9" r:id="rId7"/>
  </sheets>
  <definedNames>
    <definedName name="_xlnm._FilterDatabase" localSheetId="2" hidden="1">'200章'!$A$3:$F$138</definedName>
    <definedName name="_xlnm._FilterDatabase" localSheetId="3" hidden="1">'300章'!$3:$77</definedName>
    <definedName name="_xlnm.Print_Area" localSheetId="1">'100章'!$A$1:$F$43</definedName>
    <definedName name="_xlnm.Print_Area" localSheetId="2">'200章'!$A$1:$F$138</definedName>
    <definedName name="_xlnm.Print_Area" localSheetId="3">'300章'!$A$1:$F$88</definedName>
    <definedName name="_xlnm.Print_Area" localSheetId="4">'400章'!$A$1:$F$148</definedName>
    <definedName name="_xlnm.Print_Area" localSheetId="5">'600章'!$A$1:$F$83</definedName>
    <definedName name="_xlnm.Print_Area" localSheetId="6">'700章'!$A$1:$F$25</definedName>
    <definedName name="_xlnm.Print_Area" localSheetId="0">汇总表!$A$1:$D$15</definedName>
    <definedName name="_xlnm.Print_Titles" localSheetId="1">'100章'!$1:$3</definedName>
    <definedName name="_xlnm.Print_Titles" localSheetId="2">'200章'!$1:$3</definedName>
    <definedName name="_xlnm.Print_Titles" localSheetId="3">'300章'!$1:$3</definedName>
    <definedName name="_xlnm.Print_Titles" localSheetId="4">'400章'!$1:$3</definedName>
    <definedName name="_xlnm.Print_Titles" localSheetId="5">'600章'!$1:$3</definedName>
    <definedName name="_xlnm.Print_Titles" localSheetId="6">'700章'!$1:$3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<sst xmlns="http://schemas.openxmlformats.org/spreadsheetml/2006/main" count="1379" uniqueCount="723">
  <si>
    <t>工程量清单汇总表</t>
  </si>
  <si>
    <t>合同段编号：A1</t>
  </si>
  <si>
    <t>货币单位：人民币元</t>
  </si>
  <si>
    <t>序号</t>
  </si>
  <si>
    <t>章次</t>
  </si>
  <si>
    <t>科目名称</t>
  </si>
  <si>
    <t>金额（元）</t>
  </si>
  <si>
    <t>总则</t>
  </si>
  <si>
    <t>路基</t>
  </si>
  <si>
    <t>路面</t>
  </si>
  <si>
    <t>桥梁、涵洞</t>
  </si>
  <si>
    <t>隧道(不采用)</t>
  </si>
  <si>
    <t>安全设施及预埋管线</t>
  </si>
  <si>
    <t>绿化及环境保护设施</t>
  </si>
  <si>
    <t>第100章～700章清单合计</t>
  </si>
  <si>
    <t>按第（8）金额的2％作为暂估价</t>
  </si>
  <si>
    <t>按第（8）金额的3％作为计日工</t>
  </si>
  <si>
    <t>按第（8）金额的3％作为暂列金额</t>
  </si>
  <si>
    <t>投标报价（8+9+10+11）=12</t>
  </si>
  <si>
    <t>第 100 章   总  则</t>
  </si>
  <si>
    <t>子目号</t>
  </si>
  <si>
    <t>子目名称</t>
  </si>
  <si>
    <t>单位</t>
  </si>
  <si>
    <t>数量</t>
  </si>
  <si>
    <t>单价</t>
  </si>
  <si>
    <t>合价</t>
  </si>
  <si>
    <t>小计</t>
  </si>
  <si>
    <t>施工便道</t>
  </si>
  <si>
    <t>临时工程</t>
  </si>
  <si>
    <t>临时安全设施</t>
  </si>
  <si>
    <t>临时占地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</si>
  <si>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</si>
  <si>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</si>
  <si>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</si>
  <si>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</si>
  <si>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</si>
  <si>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</si>
  <si>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</si>
  <si>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</si>
  <si>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按合同条款规定，提供第三方责任险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</si>
  <si>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</si>
  <si>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</si>
  <si>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</si>
  <si>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</si>
  <si>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</si>
  <si>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</si>
  <si>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</si>
  <si>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</si>
  <si>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102-4</t>
  </si>
  <si>
    <t>信息化系统</t>
  </si>
  <si>
    <t>103</t>
  </si>
  <si>
    <t>临时工程与设施</t>
  </si>
  <si>
    <t>103-1</t>
  </si>
  <si>
    <t>临时道路修建、养护与拆除(包括原道路的养护)</t>
  </si>
  <si>
    <t>便道</t>
  </si>
  <si>
    <t>-a-1</t>
  </si>
  <si>
    <t>新建便道宽4.5m</t>
  </si>
  <si>
    <t>km</t>
  </si>
  <si>
    <t>-a-2</t>
  </si>
  <si>
    <t>新建便道宽7.0m</t>
  </si>
  <si>
    <t>-a-3</t>
  </si>
  <si>
    <t>养护便道宽7.0m</t>
  </si>
  <si>
    <t>-a-4</t>
  </si>
  <si>
    <t>拆除便道宽4.5m</t>
  </si>
  <si>
    <t>-a-5</t>
  </si>
  <si>
    <t>拆除便道宽7.0m</t>
  </si>
  <si>
    <t>便桥</t>
  </si>
  <si>
    <t>m</t>
  </si>
  <si>
    <t>-c</t>
  </si>
  <si>
    <t>便涵</t>
  </si>
  <si>
    <t>道</t>
  </si>
  <si>
    <t>-d</t>
  </si>
  <si>
    <t>轨道</t>
  </si>
  <si>
    <t>103-2</t>
  </si>
  <si>
    <t>103-4</t>
  </si>
  <si>
    <t>电信设施的提供、维修与拆除</t>
  </si>
  <si>
    <t>103-5</t>
  </si>
  <si>
    <t>临时供水与排污设施</t>
  </si>
  <si>
    <t>104</t>
  </si>
  <si>
    <t>施工场地建设费</t>
  </si>
  <si>
    <t>104-1</t>
  </si>
  <si>
    <t>105</t>
  </si>
  <si>
    <t>拌合站(楼)</t>
  </si>
  <si>
    <t>105-3</t>
  </si>
  <si>
    <t>拌合站(楼)安装拆除</t>
  </si>
  <si>
    <t>基层稳定土厂拌设备</t>
  </si>
  <si>
    <t>座</t>
  </si>
  <si>
    <t>沥青混合料拌和设备</t>
  </si>
  <si>
    <t>水泥混凝土搅拌站(楼)</t>
  </si>
  <si>
    <t>106</t>
  </si>
  <si>
    <t>交通导流</t>
  </si>
  <si>
    <t>106-1</t>
  </si>
  <si>
    <t>交通导流费</t>
  </si>
  <si>
    <t>锥形交通标志</t>
  </si>
  <si>
    <t>个</t>
  </si>
  <si>
    <t>标志(单柱)</t>
  </si>
  <si>
    <t>块</t>
  </si>
  <si>
    <t>路栏(附设警示灯)</t>
  </si>
  <si>
    <t>架</t>
  </si>
  <si>
    <t>-e</t>
  </si>
  <si>
    <t>夜间照明设施</t>
  </si>
  <si>
    <t>盏</t>
  </si>
  <si>
    <t>清单100章合计                       人民币</t>
  </si>
  <si>
    <t>元</t>
  </si>
  <si>
    <t>第 200 章   路  基</t>
  </si>
  <si>
    <t>此列已填</t>
  </si>
  <si>
    <t>细目编号</t>
  </si>
  <si>
    <t>项目名称</t>
  </si>
  <si>
    <t>金额</t>
  </si>
  <si>
    <t>清表</t>
  </si>
  <si>
    <t>清残弃土</t>
  </si>
  <si>
    <t>低填浅挖</t>
  </si>
  <si>
    <t>桥台背</t>
  </si>
  <si>
    <t>涵端</t>
  </si>
  <si>
    <t>旧路处理</t>
  </si>
  <si>
    <t>陡坡及填挖交界</t>
  </si>
  <si>
    <t>特殊路基</t>
  </si>
  <si>
    <t>每公里断面</t>
  </si>
  <si>
    <t>防护</t>
  </si>
  <si>
    <t>排水</t>
  </si>
  <si>
    <t>渗沟</t>
  </si>
  <si>
    <t>砍树挖根</t>
  </si>
  <si>
    <t>主线公路与公路</t>
  </si>
  <si>
    <t>主线公路与乡村道路</t>
  </si>
  <si>
    <t>渠化交叉</t>
  </si>
  <si>
    <t>箱涵改沟(河)</t>
  </si>
  <si>
    <t xml:space="preserve">拆除建筑物     </t>
  </si>
  <si>
    <t>202</t>
  </si>
  <si>
    <t>场地清理</t>
  </si>
  <si>
    <t>202-1</t>
  </si>
  <si>
    <t>清理与掘除</t>
  </si>
  <si>
    <t>清理现场</t>
  </si>
  <si>
    <r>
      <rPr>
        <sz val="10"/>
        <color theme="1"/>
        <rFont val="微软雅黑 Light"/>
        <charset val="134"/>
      </rPr>
      <t>m</t>
    </r>
    <r>
      <rPr>
        <vertAlign val="superscript"/>
        <sz val="10"/>
        <color indexed="8"/>
        <rFont val="微软雅黑 Light"/>
        <charset val="134"/>
      </rPr>
      <t>2</t>
    </r>
  </si>
  <si>
    <t>砍伐树木</t>
  </si>
  <si>
    <t>棵</t>
  </si>
  <si>
    <t>挖除树根</t>
  </si>
  <si>
    <t>202-2</t>
  </si>
  <si>
    <t>挖除旧路面</t>
  </si>
  <si>
    <t>水泥混凝土路面</t>
  </si>
  <si>
    <r>
      <rPr>
        <sz val="10"/>
        <color theme="1"/>
        <rFont val="微软雅黑 Light"/>
        <charset val="134"/>
      </rPr>
      <t>m</t>
    </r>
    <r>
      <rPr>
        <vertAlign val="superscript"/>
        <sz val="10"/>
        <color indexed="8"/>
        <rFont val="微软雅黑 Light"/>
        <charset val="134"/>
      </rPr>
      <t>3</t>
    </r>
  </si>
  <si>
    <t>沥青混凝土路面</t>
  </si>
  <si>
    <t>砂石路面及粒料类基层</t>
  </si>
  <si>
    <t>各类稳定土基层</t>
  </si>
  <si>
    <t>202-3</t>
  </si>
  <si>
    <t>拆除结构物</t>
  </si>
  <si>
    <t>混凝土及钢筋混凝土结构</t>
  </si>
  <si>
    <t>砖、石及其他砌体结构</t>
  </si>
  <si>
    <t>202-5</t>
  </si>
  <si>
    <t>旧路面铣刨、打裂、共振碎石化</t>
  </si>
  <si>
    <t>沥青混凝土路面铣刨</t>
  </si>
  <si>
    <t>-b-1</t>
  </si>
  <si>
    <t>厚40mm</t>
  </si>
  <si>
    <r>
      <rPr>
        <sz val="10"/>
        <color theme="1"/>
        <rFont val="微软雅黑 Light"/>
        <charset val="134"/>
      </rPr>
      <t>m</t>
    </r>
    <r>
      <rPr>
        <vertAlign val="superscript"/>
        <sz val="10"/>
        <color rgb="FF000000"/>
        <rFont val="微软雅黑 Light"/>
        <charset val="134"/>
      </rPr>
      <t>2</t>
    </r>
  </si>
  <si>
    <t>-b-2</t>
  </si>
  <si>
    <t>厚60mm</t>
  </si>
  <si>
    <t>水泥混凝土路面共振碎石化</t>
  </si>
  <si>
    <t>-c-1</t>
  </si>
  <si>
    <t>厚200mm</t>
  </si>
  <si>
    <t>202-6</t>
  </si>
  <si>
    <t>金属结构拆除</t>
  </si>
  <si>
    <t>拆除隔离栅</t>
  </si>
  <si>
    <t>拆除护栏</t>
  </si>
  <si>
    <t>拆除标志牌</t>
  </si>
  <si>
    <t>拆除路灯</t>
  </si>
  <si>
    <t>203</t>
  </si>
  <si>
    <t>挖方路基</t>
  </si>
  <si>
    <t>203-1</t>
  </si>
  <si>
    <t>路基挖方</t>
  </si>
  <si>
    <t>挖土方</t>
  </si>
  <si>
    <t>挖石方</t>
  </si>
  <si>
    <t>挖淤泥</t>
  </si>
  <si>
    <t>挖种植土(中央分隔带)</t>
  </si>
  <si>
    <t>204</t>
  </si>
  <si>
    <t>填方路基</t>
  </si>
  <si>
    <t>204-1</t>
  </si>
  <si>
    <t>路基填筑(包括填前压实)</t>
  </si>
  <si>
    <t>利用土方</t>
  </si>
  <si>
    <t>利用石方</t>
  </si>
  <si>
    <t>利用旧路面、旧结构物圬工</t>
  </si>
  <si>
    <t>借土填方</t>
  </si>
  <si>
    <t>借石填方</t>
  </si>
  <si>
    <t>-h</t>
  </si>
  <si>
    <t>结构物台背回填</t>
  </si>
  <si>
    <t>-h-1</t>
  </si>
  <si>
    <t>回填中砂</t>
  </si>
  <si>
    <t>-i</t>
  </si>
  <si>
    <t>锥坡及台前溜坡填土</t>
  </si>
  <si>
    <t>-j</t>
  </si>
  <si>
    <t>翻松压实</t>
  </si>
  <si>
    <t>-K</t>
  </si>
  <si>
    <t>包边土方</t>
  </si>
  <si>
    <t>-K-1</t>
  </si>
  <si>
    <t>借土方包边</t>
  </si>
  <si>
    <t>-L</t>
  </si>
  <si>
    <t>护坡道土方</t>
  </si>
  <si>
    <t>204-2</t>
  </si>
  <si>
    <t>平面交叉、改河、改渠、改路填筑</t>
  </si>
  <si>
    <t>205</t>
  </si>
  <si>
    <t>特殊地区路基处理</t>
  </si>
  <si>
    <t>205-1</t>
  </si>
  <si>
    <t>软土路基处理</t>
  </si>
  <si>
    <t>垫层</t>
  </si>
  <si>
    <t>中砂垫层</t>
  </si>
  <si>
    <t>-c-2</t>
  </si>
  <si>
    <t>碎石垫层</t>
  </si>
  <si>
    <t>土工合成材料</t>
  </si>
  <si>
    <t>-d-1</t>
  </si>
  <si>
    <t>土工格栅(拉伸强度50KN/m)</t>
  </si>
  <si>
    <t>粒料桩</t>
  </si>
  <si>
    <t>-h-2</t>
  </si>
  <si>
    <t>挤密砂桩</t>
  </si>
  <si>
    <t>-h2-1</t>
  </si>
  <si>
    <t>直径500mm</t>
  </si>
  <si>
    <t>-n</t>
  </si>
  <si>
    <t>强夯及强夯置换</t>
  </si>
  <si>
    <t>-n-1</t>
  </si>
  <si>
    <t>强夯</t>
  </si>
  <si>
    <t>u</t>
  </si>
  <si>
    <t>围堰</t>
  </si>
  <si>
    <t>-u</t>
  </si>
  <si>
    <t>围堰（高2.5m)</t>
  </si>
  <si>
    <t>205-2</t>
  </si>
  <si>
    <t>灰土处理路基</t>
  </si>
  <si>
    <t>石灰改良土</t>
  </si>
  <si>
    <t>5%掺石灰</t>
  </si>
  <si>
    <t>205-9</t>
  </si>
  <si>
    <t>冲击碾压</t>
  </si>
  <si>
    <t>207</t>
  </si>
  <si>
    <t>坡面排水</t>
  </si>
  <si>
    <t>207-1</t>
  </si>
  <si>
    <t>坡面排水垫层（不包含渗沟）</t>
  </si>
  <si>
    <t>207-2</t>
  </si>
  <si>
    <t>边沟、排水沟</t>
  </si>
  <si>
    <t>土质排水沟</t>
  </si>
  <si>
    <t>浆砌片石</t>
  </si>
  <si>
    <t>C25现浇混凝土</t>
  </si>
  <si>
    <t>C25预制安装混凝土盖板</t>
  </si>
  <si>
    <t>钢筋</t>
  </si>
  <si>
    <t>kg</t>
  </si>
  <si>
    <t>207-3</t>
  </si>
  <si>
    <t>截水沟</t>
  </si>
  <si>
    <t>C25现浇混凝土挡水墙(含钢筋)</t>
  </si>
  <si>
    <t>防渗土工布</t>
  </si>
  <si>
    <t>207-4</t>
  </si>
  <si>
    <t>跌水与急流槽</t>
  </si>
  <si>
    <t>m³</t>
  </si>
  <si>
    <t>C25混凝土预制安装</t>
  </si>
  <si>
    <t>207-5</t>
  </si>
  <si>
    <t>渗沟(底宽1.0m,深1.0m)</t>
  </si>
  <si>
    <t>渗沟(底宽0.9m,深1.1m)</t>
  </si>
  <si>
    <t>渗沟(底宽1.2m,深1.2m)</t>
  </si>
  <si>
    <t>渗沟(底宽0.6m,深1.4m)</t>
  </si>
  <si>
    <t>渗沟(底宽1.2m,深0.8m)</t>
  </si>
  <si>
    <t>-f</t>
  </si>
  <si>
    <t>渗沟(底宽1.1m,深0.9m)</t>
  </si>
  <si>
    <t>207-6</t>
  </si>
  <si>
    <t>排水构筑物</t>
  </si>
  <si>
    <t>立箅式雨水井</t>
  </si>
  <si>
    <t>DN300聚乙烯双薄壁波纹管</t>
  </si>
  <si>
    <t>207-11</t>
  </si>
  <si>
    <t>排水结构物垫层</t>
  </si>
  <si>
    <t>中粗砂垫层</t>
  </si>
  <si>
    <t>208</t>
  </si>
  <si>
    <t>护坡、护面墙</t>
  </si>
  <si>
    <t>208-1</t>
  </si>
  <si>
    <t>护坡垫层</t>
  </si>
  <si>
    <t>208-3</t>
  </si>
  <si>
    <t>浆砌片石护坡</t>
  </si>
  <si>
    <t>满铺浆砌片（块）石护坡</t>
  </si>
  <si>
    <t>浆砌片（块）石骨架护坡</t>
  </si>
  <si>
    <t>预制混凝土(镶边、衬砌、踏步等)</t>
  </si>
  <si>
    <t>208-4</t>
  </si>
  <si>
    <t>预制混凝土护坡</t>
  </si>
  <si>
    <t>混凝土预制件满铺防护</t>
  </si>
  <si>
    <t>C25混凝土预制件骨架护坡</t>
  </si>
  <si>
    <t>208-5</t>
  </si>
  <si>
    <t>现浇混凝土护坡</t>
  </si>
  <si>
    <t>C25混凝土框格护坡(含锚杆、钢筋)</t>
  </si>
  <si>
    <t>208-8</t>
  </si>
  <si>
    <t>坡面柔性防护</t>
  </si>
  <si>
    <t>主动防护系统</t>
  </si>
  <si>
    <t>209</t>
  </si>
  <si>
    <t>挡土墙</t>
  </si>
  <si>
    <t>209-1</t>
  </si>
  <si>
    <t>砂垫层</t>
  </si>
  <si>
    <t>砂砾垫层</t>
  </si>
  <si>
    <t>209-2</t>
  </si>
  <si>
    <t>砌体挡土墙</t>
  </si>
  <si>
    <t>浆砌片（块）石挡土墙</t>
  </si>
  <si>
    <t>209-4</t>
  </si>
  <si>
    <t>混凝土挡土墙</t>
  </si>
  <si>
    <t>现浇混凝土C30</t>
  </si>
  <si>
    <t>钢筋HRB400</t>
  </si>
  <si>
    <t>215</t>
  </si>
  <si>
    <t>河道防护</t>
  </si>
  <si>
    <t>215-1</t>
  </si>
  <si>
    <t>河床铺砌</t>
  </si>
  <si>
    <t>浆砌片石铺砌</t>
  </si>
  <si>
    <t>215-2</t>
  </si>
  <si>
    <t>导流设施(护岸墙、顺坝、丁坝、调水坝、锥坡)</t>
  </si>
  <si>
    <t>现浇混凝土</t>
  </si>
  <si>
    <t>预制安装混凝土</t>
  </si>
  <si>
    <t>石笼防护</t>
  </si>
  <si>
    <t>土工布</t>
  </si>
  <si>
    <r>
      <rPr>
        <sz val="10"/>
        <rFont val="微软雅黑 Light"/>
        <charset val="134"/>
      </rPr>
      <t>m</t>
    </r>
    <r>
      <rPr>
        <vertAlign val="superscript"/>
        <sz val="10"/>
        <rFont val="微软雅黑 Light"/>
        <charset val="134"/>
      </rPr>
      <t>2</t>
    </r>
  </si>
  <si>
    <t>215-4</t>
  </si>
  <si>
    <t>河道防护垫层</t>
  </si>
  <si>
    <t>清单200章合计                       人民币</t>
  </si>
  <si>
    <t>第 300 章   路  面</t>
  </si>
  <si>
    <t>路面工程</t>
  </si>
  <si>
    <t>桥面铺装</t>
  </si>
  <si>
    <t>302-1</t>
  </si>
  <si>
    <t>302-3</t>
  </si>
  <si>
    <t>304</t>
  </si>
  <si>
    <t>水泥稳定土底基层、基层</t>
  </si>
  <si>
    <t>304-1</t>
  </si>
  <si>
    <t>水泥稳定土底基层</t>
  </si>
  <si>
    <t>4.0%水稳级配碎石厚180mm</t>
  </si>
  <si>
    <t>4.0%水稳级配碎石厚200mm</t>
  </si>
  <si>
    <t>304-3</t>
  </si>
  <si>
    <t>水泥稳定土基层</t>
  </si>
  <si>
    <t>4.5%水稳级配碎石厚360mm</t>
  </si>
  <si>
    <t>4.5%水稳级配碎石厚320mm</t>
  </si>
  <si>
    <t>4.5%水稳级配碎石厚200mm</t>
  </si>
  <si>
    <t>4.5%水稳级配碎石厚180mm</t>
  </si>
  <si>
    <t>8.0%水稳级配碎石厚220mm(中央分隔带贫混凝土)</t>
  </si>
  <si>
    <t>307</t>
  </si>
  <si>
    <t>沥青稳定碎石基层(ATB)</t>
  </si>
  <si>
    <t>307-1</t>
  </si>
  <si>
    <t>ATB-25密级配沥青碎石厚80mm</t>
  </si>
  <si>
    <t>308</t>
  </si>
  <si>
    <t>透层和黏层</t>
  </si>
  <si>
    <t>308-1</t>
  </si>
  <si>
    <t>透层</t>
  </si>
  <si>
    <t>乳化沥青</t>
  </si>
  <si>
    <t>308-2</t>
  </si>
  <si>
    <t>黏层</t>
  </si>
  <si>
    <t>改性乳化沥青</t>
  </si>
  <si>
    <t>309</t>
  </si>
  <si>
    <t>热拌沥青混合料面层</t>
  </si>
  <si>
    <t>309-2</t>
  </si>
  <si>
    <t>中粒式沥青混合料路面</t>
  </si>
  <si>
    <t>AC-16厚40mm</t>
  </si>
  <si>
    <t>AC-16厚50mm</t>
  </si>
  <si>
    <t>AC-20厚50mm</t>
  </si>
  <si>
    <t>AC-20厚60mm</t>
  </si>
  <si>
    <t>310</t>
  </si>
  <si>
    <t>沥青表面处置与封层</t>
  </si>
  <si>
    <t>310-2</t>
  </si>
  <si>
    <t>封层</t>
  </si>
  <si>
    <t>沥青下封层(含沥青预裹覆)</t>
  </si>
  <si>
    <t>改性沥青及改性沥青混合料</t>
  </si>
  <si>
    <t>311-2</t>
  </si>
  <si>
    <t>中粒式改性沥青混合料路面</t>
  </si>
  <si>
    <t>AC-16(改性）厚40mm</t>
  </si>
  <si>
    <t>AC-16(改性）厚50mm</t>
  </si>
  <si>
    <t>312</t>
  </si>
  <si>
    <t>水泥混凝土面板</t>
  </si>
  <si>
    <t>312-2</t>
  </si>
  <si>
    <t>Kg</t>
  </si>
  <si>
    <t>311-3</t>
  </si>
  <si>
    <t>SMA路面</t>
  </si>
  <si>
    <t>SMA-13(改性）厚40mm</t>
  </si>
  <si>
    <t>312-1</t>
  </si>
  <si>
    <t>水泥混凝土厚200mm</t>
  </si>
  <si>
    <t>水泥混凝土厚280mm</t>
  </si>
  <si>
    <t>313</t>
  </si>
  <si>
    <t>路肩培土、中央分隔带回填土、土路肩加固及路缘石</t>
  </si>
  <si>
    <t>313-1</t>
  </si>
  <si>
    <t>路肩培土</t>
  </si>
  <si>
    <t>313-2</t>
  </si>
  <si>
    <t>中央分隔带回填土</t>
  </si>
  <si>
    <t>回填土</t>
  </si>
  <si>
    <t>313-4</t>
  </si>
  <si>
    <t>混凝土预制块加固土路肩</t>
  </si>
  <si>
    <t>C25混凝土预制块</t>
  </si>
  <si>
    <t>313-5</t>
  </si>
  <si>
    <t>混凝土预制块路缘石</t>
  </si>
  <si>
    <t>C25混凝土路缘石</t>
  </si>
  <si>
    <t>水泥干拌砂</t>
  </si>
  <si>
    <t>313-6</t>
  </si>
  <si>
    <t>现浇混凝土加固中央分隔带</t>
  </si>
  <si>
    <t>313-7</t>
  </si>
  <si>
    <t>混凝土预制块加固中央分隔带</t>
  </si>
  <si>
    <t>313-8</t>
  </si>
  <si>
    <t>人行道</t>
  </si>
  <si>
    <t>步道板厚60mm</t>
  </si>
  <si>
    <t>水泥干拌砂厚30mm</t>
  </si>
  <si>
    <t>C15水泥混凝土基层厚150mm</t>
  </si>
  <si>
    <t>313-10</t>
  </si>
  <si>
    <r>
      <rPr>
        <sz val="10"/>
        <color theme="1"/>
        <rFont val="微软雅黑 Light"/>
        <charset val="134"/>
      </rPr>
      <t>m</t>
    </r>
    <r>
      <rPr>
        <vertAlign val="superscript"/>
        <sz val="10"/>
        <color theme="1"/>
        <rFont val="微软雅黑 Light"/>
        <charset val="134"/>
      </rPr>
      <t>3</t>
    </r>
  </si>
  <si>
    <t>314</t>
  </si>
  <si>
    <t>路面及中央分隔带排水</t>
  </si>
  <si>
    <t>314-5</t>
  </si>
  <si>
    <t>防水层</t>
  </si>
  <si>
    <t>防水土工布</t>
  </si>
  <si>
    <t>314-7</t>
  </si>
  <si>
    <t>拦水带</t>
  </si>
  <si>
    <t>沥青混凝土拦水带</t>
  </si>
  <si>
    <t>其他路面</t>
  </si>
  <si>
    <t>315-3</t>
  </si>
  <si>
    <t>磨耗层</t>
  </si>
  <si>
    <t>砂土磨耗层厚30mm</t>
  </si>
  <si>
    <t>315-4</t>
  </si>
  <si>
    <t>粒料改善土</t>
  </si>
  <si>
    <t>粒料改善土厚150mm</t>
  </si>
  <si>
    <t>316</t>
  </si>
  <si>
    <t>旧路面处理</t>
  </si>
  <si>
    <t>ARAC-5砂粒式改性乳化沥青应力吸收层厚15mm</t>
  </si>
  <si>
    <r>
      <rPr>
        <sz val="10"/>
        <rFont val="华文细黑"/>
        <charset val="134"/>
      </rPr>
      <t>m</t>
    </r>
    <r>
      <rPr>
        <vertAlign val="superscript"/>
        <sz val="10"/>
        <rFont val="华文细黑"/>
        <charset val="134"/>
      </rPr>
      <t>2</t>
    </r>
  </si>
  <si>
    <t>316-7</t>
  </si>
  <si>
    <t>靶钉</t>
  </si>
  <si>
    <r>
      <rPr>
        <sz val="10"/>
        <color theme="1"/>
        <rFont val="微软雅黑 Light"/>
        <charset val="134"/>
      </rPr>
      <t>长度40cm(</t>
    </r>
    <r>
      <rPr>
        <sz val="10"/>
        <color theme="1"/>
        <rFont val="宋体"/>
        <charset val="134"/>
      </rPr>
      <t>∅</t>
    </r>
    <r>
      <rPr>
        <sz val="10"/>
        <color theme="1"/>
        <rFont val="微软雅黑 Light"/>
        <charset val="134"/>
      </rPr>
      <t>16mm,两侧深度10cm)</t>
    </r>
  </si>
  <si>
    <t>根</t>
  </si>
  <si>
    <r>
      <rPr>
        <sz val="10"/>
        <color theme="1"/>
        <rFont val="微软雅黑 Light"/>
        <charset val="134"/>
      </rPr>
      <t>长度50cm(</t>
    </r>
    <r>
      <rPr>
        <sz val="10"/>
        <color theme="1"/>
        <rFont val="宋体"/>
        <charset val="134"/>
      </rPr>
      <t>∅</t>
    </r>
    <r>
      <rPr>
        <sz val="10"/>
        <color theme="1"/>
        <rFont val="微软雅黑 Light"/>
        <charset val="134"/>
      </rPr>
      <t>16mm,两侧深度10cm)</t>
    </r>
  </si>
  <si>
    <t>317</t>
  </si>
  <si>
    <t>路面外掺剂</t>
  </si>
  <si>
    <t>PR MODULE</t>
  </si>
  <si>
    <t>t</t>
  </si>
  <si>
    <t>清单300章合计                       人民币</t>
  </si>
  <si>
    <t>第 400 章   桥梁、涵洞</t>
  </si>
  <si>
    <t xml:space="preserve">子目名称 </t>
  </si>
  <si>
    <t>K20+315   刘家西桥 (1-10)15.54</t>
  </si>
  <si>
    <t>403</t>
  </si>
  <si>
    <t>403-1</t>
  </si>
  <si>
    <t>基础钢筋(含灌注桩、承台、桩系梁、沉桩、沉井、支撑梁、扩大基础等)</t>
  </si>
  <si>
    <t>光圆钢筋(HPB235、HPB300)</t>
  </si>
  <si>
    <t>带肋钢筋(HRB335、HRB400)</t>
  </si>
  <si>
    <t>403-2</t>
  </si>
  <si>
    <t>下部结构钢筋(含桥台、桥墩、盖梁、台帽、墩间系梁、耳背墙等)</t>
  </si>
  <si>
    <t>钢护筒</t>
  </si>
  <si>
    <t>声测管</t>
  </si>
  <si>
    <t>403-3</t>
  </si>
  <si>
    <t>上部结构钢筋(含现浇及预制梁板、整体化层、桥面连续、铰缝、湿接缝、桥面铺装等) </t>
  </si>
  <si>
    <t>403-4</t>
  </si>
  <si>
    <t>附属结构钢筋(含缘石、人行道、防撞墙、栏杆、护栏、桥头搭板、枕梁、抗震挡块、支座垫块、伸缩缝预埋等) </t>
  </si>
  <si>
    <t>钢材</t>
  </si>
  <si>
    <t>404</t>
  </si>
  <si>
    <t>基坑开挖及回填</t>
  </si>
  <si>
    <t>404-1</t>
  </si>
  <si>
    <t>干处挖土方</t>
  </si>
  <si>
    <t>404-2</t>
  </si>
  <si>
    <t>水下挖土方（河底铺砌挖基土方）</t>
  </si>
  <si>
    <t>404-5</t>
  </si>
  <si>
    <t>405</t>
  </si>
  <si>
    <t>钻孔灌注桩</t>
  </si>
  <si>
    <t>405-1</t>
  </si>
  <si>
    <t>桩径1.0m</t>
  </si>
  <si>
    <t>桩径1.2m</t>
  </si>
  <si>
    <t>桩径1.8m</t>
  </si>
  <si>
    <t>410</t>
  </si>
  <si>
    <t>结构混凝土工程</t>
  </si>
  <si>
    <t>410-1</t>
  </si>
  <si>
    <t>混凝土基础(包括支撑梁、桩基承台、桩系梁，但不包括桩基)</t>
  </si>
  <si>
    <t>支撑梁混凝土</t>
  </si>
  <si>
    <t>C35混凝土</t>
  </si>
  <si>
    <t>桩基承台混凝土</t>
  </si>
  <si>
    <t>承台底C20混凝土层</t>
  </si>
  <si>
    <t>桩系梁混凝土</t>
  </si>
  <si>
    <t>扩大基础混凝土</t>
  </si>
  <si>
    <t>基础垫层混凝土</t>
  </si>
  <si>
    <t>-e-1</t>
  </si>
  <si>
    <t>-e-2</t>
  </si>
  <si>
    <t>410-2</t>
  </si>
  <si>
    <t>混凝土下部结构（包括桥台、桥墩、盖梁、台帽、墩间系梁、耳背墙等）</t>
  </si>
  <si>
    <t>桥台混凝土</t>
  </si>
  <si>
    <t>C40混凝土</t>
  </si>
  <si>
    <t>桥墩混凝土</t>
  </si>
  <si>
    <t>盖梁混凝土</t>
  </si>
  <si>
    <t>耳背墙混凝土</t>
  </si>
  <si>
    <t>-d-2</t>
  </si>
  <si>
    <t>台帽混凝土</t>
  </si>
  <si>
    <t>410-5</t>
  </si>
  <si>
    <t>桥梁上部结构现浇整体化混凝土</t>
  </si>
  <si>
    <t>现浇箱梁混凝土(湿接缝及其他)</t>
  </si>
  <si>
    <t>C50混凝土</t>
  </si>
  <si>
    <t>现浇T梁(湿接缝)</t>
  </si>
  <si>
    <t>410-6</t>
  </si>
  <si>
    <t>现浇混凝土附属结构</t>
  </si>
  <si>
    <t>桥头搭板混凝土</t>
  </si>
  <si>
    <t>支座垫石混凝土</t>
  </si>
  <si>
    <t>护栏混凝土</t>
  </si>
  <si>
    <t>伸缩缝混凝土</t>
  </si>
  <si>
    <t>C50钢纤维混凝土</t>
  </si>
  <si>
    <t>411</t>
  </si>
  <si>
    <t>预应力混凝土工程</t>
  </si>
  <si>
    <t>411-5</t>
  </si>
  <si>
    <t>后张法预应力钢绞线</t>
  </si>
  <si>
    <t>411-8</t>
  </si>
  <si>
    <t>预制预应力混凝土上部结构</t>
  </si>
  <si>
    <t>预制安装箱梁预应力混凝土</t>
  </si>
  <si>
    <t>预制安装T梁预应力混凝土</t>
  </si>
  <si>
    <t>413</t>
  </si>
  <si>
    <t>砌石工程</t>
  </si>
  <si>
    <t>413-1</t>
  </si>
  <si>
    <t>M10浆砌片石</t>
  </si>
  <si>
    <t>415</t>
  </si>
  <si>
    <t>415-2</t>
  </si>
  <si>
    <t>水泥混凝土桥面铺装</t>
  </si>
  <si>
    <t>C50抗冻抗渗聚丙烯纤维混凝土</t>
  </si>
  <si>
    <t>415-3</t>
  </si>
  <si>
    <t>桥面混凝土表面处理</t>
  </si>
  <si>
    <t>铣刨  （抛丸）</t>
  </si>
  <si>
    <t>铺设防水层</t>
  </si>
  <si>
    <t>热沥青防水层(改性沥青)</t>
  </si>
  <si>
    <t>热沥青封缝</t>
  </si>
  <si>
    <t>415-4</t>
  </si>
  <si>
    <t>桥面排水</t>
  </si>
  <si>
    <t>竖、横向集中排水管</t>
  </si>
  <si>
    <t>铸铁泄水管</t>
  </si>
  <si>
    <t>PVC三通</t>
  </si>
  <si>
    <t>套</t>
  </si>
  <si>
    <r>
      <rPr>
        <sz val="10"/>
        <rFont val="微软雅黑"/>
        <charset val="134"/>
      </rPr>
      <t>Φ</t>
    </r>
    <r>
      <rPr>
        <sz val="10"/>
        <rFont val="微软雅黑 Light"/>
        <charset val="134"/>
      </rPr>
      <t>150PVC直管</t>
    </r>
  </si>
  <si>
    <t>(m)/个</t>
  </si>
  <si>
    <r>
      <rPr>
        <sz val="10"/>
        <rFont val="微软雅黑 Light"/>
        <charset val="134"/>
      </rPr>
      <t>桥面排水(</t>
    </r>
    <r>
      <rPr>
        <sz val="10"/>
        <rFont val="宋体"/>
        <charset val="134"/>
      </rPr>
      <t>∅</t>
    </r>
    <r>
      <rPr>
        <sz val="10"/>
        <rFont val="微软雅黑 Light"/>
        <charset val="134"/>
      </rPr>
      <t>501排水管)</t>
    </r>
  </si>
  <si>
    <t>集水池</t>
  </si>
  <si>
    <t>416</t>
  </si>
  <si>
    <t>桥梁支座</t>
  </si>
  <si>
    <t>416-1</t>
  </si>
  <si>
    <t>板式橡胶支座</t>
  </si>
  <si>
    <t>矩形板式支座</t>
  </si>
  <si>
    <t>GBZJ(NR)-250×250×41</t>
  </si>
  <si>
    <t>dm³</t>
  </si>
  <si>
    <t>GBZJH(NR)-250×250×43</t>
  </si>
  <si>
    <t>圆形板式支座</t>
  </si>
  <si>
    <t>GBZY(NR)-300×52</t>
  </si>
  <si>
    <t>GBZY(NR)-350×52</t>
  </si>
  <si>
    <t>-b-3</t>
  </si>
  <si>
    <t>GBZYH(NR)-250×54</t>
  </si>
  <si>
    <t>-b-4</t>
  </si>
  <si>
    <t>GBZYH(NR)-300×54</t>
  </si>
  <si>
    <t>-b-5</t>
  </si>
  <si>
    <t>GBZYH(NR)-350×54</t>
  </si>
  <si>
    <t>隔震橡胶支座</t>
  </si>
  <si>
    <t>水平力分散型橡胶支座(LNR(H)-d345×118)</t>
  </si>
  <si>
    <t>隔震橡胶支座(HDR(Ⅱ)-d445×136-G0.8)</t>
  </si>
  <si>
    <t>-c-3</t>
  </si>
  <si>
    <t>隔震橡胶支座HDR(Ⅱ)-D275x97-G8/8)</t>
  </si>
  <si>
    <t>-c-4</t>
  </si>
  <si>
    <t>隔震橡胶支座(HDR-D275x92-H/8)</t>
  </si>
  <si>
    <t>416-5</t>
  </si>
  <si>
    <t>临时支座</t>
  </si>
  <si>
    <t>416-6</t>
  </si>
  <si>
    <t>防震垫板</t>
  </si>
  <si>
    <t>417</t>
  </si>
  <si>
    <t>桥梁接缝和伸缩装置</t>
  </si>
  <si>
    <t>417-2</t>
  </si>
  <si>
    <t>模数式伸缩装置</t>
  </si>
  <si>
    <t>D80型</t>
  </si>
  <si>
    <t>圆管涵及倒虹吸管涵</t>
  </si>
  <si>
    <t>419-1</t>
  </si>
  <si>
    <t>单孔钢筋混凝土圆管涵</t>
  </si>
  <si>
    <t>1-Φ0.75m</t>
  </si>
  <si>
    <t>1-Φ1.0m(管线交叉)</t>
  </si>
  <si>
    <t>1-Φ1.5m(管线交叉)</t>
  </si>
  <si>
    <t>1-Φ2.0m(管线交叉)</t>
  </si>
  <si>
    <t>1-Φ2.5m(管线交叉)</t>
  </si>
  <si>
    <t>419-2</t>
  </si>
  <si>
    <t>双孔钢筋混凝土圆管涵</t>
  </si>
  <si>
    <t>2-Φ0.80m(维修端墙与洞口铺砌,利用)</t>
  </si>
  <si>
    <t>盖板涵、箱涵</t>
  </si>
  <si>
    <t>420-1</t>
  </si>
  <si>
    <t>钢筋混凝土盖板涵</t>
  </si>
  <si>
    <t>1-2.5×1.5m</t>
  </si>
  <si>
    <t>1-3.0×1.5m</t>
  </si>
  <si>
    <t>1-4.0×2.0m</t>
  </si>
  <si>
    <t>420-2</t>
  </si>
  <si>
    <t>钢筋混凝土箱涵</t>
  </si>
  <si>
    <t>1-1.5×1.25m</t>
  </si>
  <si>
    <t>1-4.0×2.5m</t>
  </si>
  <si>
    <t>1-4.0×3.0m</t>
  </si>
  <si>
    <t>1-5.0×2.5m</t>
  </si>
  <si>
    <t>1-5.0×3.0m</t>
  </si>
  <si>
    <t>1-5.0×3.5m</t>
  </si>
  <si>
    <t>424</t>
  </si>
  <si>
    <t>桥梁施工措施项目</t>
  </si>
  <si>
    <t>424-2</t>
  </si>
  <si>
    <t>筑岛</t>
  </si>
  <si>
    <t>筑岛土方</t>
  </si>
  <si>
    <t>桥梁施工大型措施费</t>
  </si>
  <si>
    <t>围堰(草袋高3.0m)</t>
  </si>
  <si>
    <t>424-8</t>
  </si>
  <si>
    <t>大型构件预制底座(T梁)</t>
  </si>
  <si>
    <t>㎡</t>
  </si>
  <si>
    <t>424-9</t>
  </si>
  <si>
    <t>引气剂</t>
  </si>
  <si>
    <t>清单400章合计                       人民币</t>
  </si>
  <si>
    <t>第 600 章   安全设施及预埋管线</t>
  </si>
  <si>
    <t>主线安全设施</t>
  </si>
  <si>
    <t>交通信号灯</t>
  </si>
  <si>
    <t>护栏</t>
  </si>
  <si>
    <t>602-3</t>
  </si>
  <si>
    <t>波形梁钢护栏</t>
  </si>
  <si>
    <t>路侧波形梁钢护栏</t>
  </si>
  <si>
    <t>Gr-A-4E</t>
  </si>
  <si>
    <t>Gr-SB-2E</t>
  </si>
  <si>
    <t>中央分隔带波形梁钢护栏</t>
  </si>
  <si>
    <t>Gr-Am-4E</t>
  </si>
  <si>
    <t>波形梁钢护栏端头</t>
  </si>
  <si>
    <t>分设型端头(中央分隔带A级)</t>
  </si>
  <si>
    <t>外展地锚式端头(SB级)</t>
  </si>
  <si>
    <t>圆头式端头(SB级)</t>
  </si>
  <si>
    <t>路桥过渡段(SB级与防撞墙护栏相接)</t>
  </si>
  <si>
    <t>-c-5</t>
  </si>
  <si>
    <t>路桥过渡段(SB级与方钢护栏相接)</t>
  </si>
  <si>
    <t>602-6</t>
  </si>
  <si>
    <t>型钢护栏</t>
  </si>
  <si>
    <t>型钢护栏(134X85X5mm)</t>
  </si>
  <si>
    <t>道路交通标志</t>
  </si>
  <si>
    <t>604-1</t>
  </si>
  <si>
    <t>单柱式交通标志</t>
  </si>
  <si>
    <t>铝合金标志</t>
  </si>
  <si>
    <t>圆形,〇=1000mm</t>
  </si>
  <si>
    <t>八边形,外径=800mm</t>
  </si>
  <si>
    <t>三角形,边长=1100mm</t>
  </si>
  <si>
    <t>倒三角形,边长=900mm</t>
  </si>
  <si>
    <t>圆形〇=1000mm,圆形〇=1000mm</t>
  </si>
  <si>
    <t>-a-6</t>
  </si>
  <si>
    <t>矩形,2200X800mm</t>
  </si>
  <si>
    <t>-a-7</t>
  </si>
  <si>
    <t>矩形,700X320mm(里程牌)</t>
  </si>
  <si>
    <t>604-2</t>
  </si>
  <si>
    <t>双柱式交通标志</t>
  </si>
  <si>
    <t>矩形,3100×2250</t>
  </si>
  <si>
    <t>矩形,3700×2250</t>
  </si>
  <si>
    <t>矩形,4800×3960</t>
  </si>
  <si>
    <t>矩形,4300×3000</t>
  </si>
  <si>
    <t>矩形,5100×3000</t>
  </si>
  <si>
    <t>矩形,2100×2560</t>
  </si>
  <si>
    <t>604-5</t>
  </si>
  <si>
    <t>单悬臂式交通标志</t>
  </si>
  <si>
    <t>矩形,5600×2250</t>
  </si>
  <si>
    <t>矩形,5600×2750</t>
  </si>
  <si>
    <t>矩形,6200×2250</t>
  </si>
  <si>
    <t>矩形,6200×2750</t>
  </si>
  <si>
    <t>604-7</t>
  </si>
  <si>
    <t>附着式交通标志</t>
  </si>
  <si>
    <t>矩形,530×340</t>
  </si>
  <si>
    <t>604-8</t>
  </si>
  <si>
    <t>里程碑</t>
  </si>
  <si>
    <t>C25混凝土</t>
  </si>
  <si>
    <t>604-9</t>
  </si>
  <si>
    <t>公路界碑</t>
  </si>
  <si>
    <t>C20混凝土</t>
  </si>
  <si>
    <t>604-10</t>
  </si>
  <si>
    <t>百米桩</t>
  </si>
  <si>
    <t>圆形,〇=100mm</t>
  </si>
  <si>
    <t>604-11</t>
  </si>
  <si>
    <t>防撞桶</t>
  </si>
  <si>
    <t>604-15</t>
  </si>
  <si>
    <t>道口标柱</t>
  </si>
  <si>
    <t>钢管,Φ120mm,L=1200mm</t>
  </si>
  <si>
    <t>604-17</t>
  </si>
  <si>
    <t>爆闪灯</t>
  </si>
  <si>
    <t>太阳能爆闪灯</t>
  </si>
  <si>
    <t>道路交通标线</t>
  </si>
  <si>
    <t>605-1</t>
  </si>
  <si>
    <t xml:space="preserve"> 热熔型涂料路面标线</t>
  </si>
  <si>
    <t>热熔型涂料路面标线</t>
  </si>
  <si>
    <t>震动式减速标线</t>
  </si>
  <si>
    <t>605-5</t>
  </si>
  <si>
    <t>轮廓标</t>
  </si>
  <si>
    <t>柱式轮廓标(玻璃钢)</t>
  </si>
  <si>
    <t>附着式轮廓标(扁钢板)</t>
  </si>
  <si>
    <t>605-6</t>
  </si>
  <si>
    <t>立面标记</t>
  </si>
  <si>
    <t>立面标记(反光膜)</t>
  </si>
  <si>
    <t>605-8</t>
  </si>
  <si>
    <t>减速带</t>
  </si>
  <si>
    <t>铸钢减速丘(25.0kg/m)</t>
  </si>
  <si>
    <t>605-13</t>
  </si>
  <si>
    <t>嵌入式路面标线</t>
  </si>
  <si>
    <t>热熔型涂料路面标线(刻槽深3mm)</t>
  </si>
  <si>
    <t>防眩设施</t>
  </si>
  <si>
    <t>606-1</t>
  </si>
  <si>
    <t>防眩板</t>
  </si>
  <si>
    <t>架设在波形梁护栏上</t>
  </si>
  <si>
    <t>架设在混凝土基础上</t>
  </si>
  <si>
    <t>客运汽车停靠站</t>
  </si>
  <si>
    <t>609-1</t>
  </si>
  <si>
    <t>遮雨棚</t>
  </si>
  <si>
    <t>钢结构遮雨棚</t>
  </si>
  <si>
    <t>610-1</t>
  </si>
  <si>
    <t>信号灯</t>
  </si>
  <si>
    <t>处</t>
  </si>
  <si>
    <t>清单600章合计                       人民币</t>
  </si>
  <si>
    <t>第700章  绿化及环境保护</t>
  </si>
  <si>
    <t>取弃土场          绿化</t>
  </si>
  <si>
    <t>环境保护</t>
  </si>
  <si>
    <t>临时便道   复垦</t>
  </si>
  <si>
    <t>702</t>
  </si>
  <si>
    <t>铺设表土</t>
  </si>
  <si>
    <t>702-2</t>
  </si>
  <si>
    <t>铺设利用的表土(30cm)</t>
  </si>
  <si>
    <r>
      <rPr>
        <sz val="10"/>
        <rFont val="微软雅黑 Light"/>
        <charset val="134"/>
      </rPr>
      <t>m</t>
    </r>
    <r>
      <rPr>
        <vertAlign val="superscript"/>
        <sz val="10"/>
        <rFont val="微软雅黑 Light"/>
        <charset val="134"/>
      </rPr>
      <t>3</t>
    </r>
  </si>
  <si>
    <t>703</t>
  </si>
  <si>
    <t>撒播草种和铺植草皮</t>
  </si>
  <si>
    <t>703-1</t>
  </si>
  <si>
    <t>撒播草种</t>
  </si>
  <si>
    <t>撒草籽</t>
  </si>
  <si>
    <t>703-2</t>
  </si>
  <si>
    <t>撒播草种及花卉、灌木籽(含喷播)</t>
  </si>
  <si>
    <t>植草</t>
  </si>
  <si>
    <t>植紫橞槐</t>
  </si>
  <si>
    <t>植黑麦草</t>
  </si>
  <si>
    <t>704</t>
  </si>
  <si>
    <t>种植乔木、灌木和攀缘植物</t>
  </si>
  <si>
    <t>704-1</t>
  </si>
  <si>
    <t>人工种植乔木</t>
  </si>
  <si>
    <t>杨树(苗高2.5m,胸径3～5cm)</t>
  </si>
  <si>
    <t>706</t>
  </si>
  <si>
    <t>声屏障、隔声窗</t>
  </si>
  <si>
    <t>706-4</t>
  </si>
  <si>
    <t>通风隔音窗(2.0×1.5m)</t>
  </si>
  <si>
    <t>707</t>
  </si>
  <si>
    <t>水土保持</t>
  </si>
  <si>
    <t>707-1</t>
  </si>
  <si>
    <t>剥离土方</t>
  </si>
  <si>
    <t>707-2</t>
  </si>
  <si>
    <t>恢复土方</t>
  </si>
  <si>
    <t>707-6</t>
  </si>
  <si>
    <t>挖便道土方(临时便道复垦)</t>
  </si>
  <si>
    <t>清单700章合计                       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</si>
</sst>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_ "/>
    <numFmt numFmtId="178" formatCode="#,##0.00_ "/>
    <numFmt numFmtId="179" formatCode="0_ "/>
    <numFmt numFmtId="180" formatCode="#,##0_ "/>
    <numFmt numFmtId="181" formatCode="0.00_);[Red]\(0.00\)"/>
    <numFmt numFmtId="182" formatCode="#,##0_);[Red]\(#,##0\)"/>
    <numFmt numFmtId="183" formatCode="0.0_ "/>
    <numFmt numFmtId="184" formatCode="0.000_ "/>
    <numFmt numFmtId="185" formatCode="0.00_ ;[Red]\-0.00\ "/>
  </numFmts>
  <fonts count="52">
    <font>
      <sz val="11"/>
      <color theme="1"/>
      <name val="宋体"/>
      <charset val="134"/>
      <scheme val="minor"/>
    </font>
    <font>
      <sz val="12"/>
      <name val="微软雅黑 Light"/>
      <charset val="134"/>
    </font>
    <font>
      <sz val="10"/>
      <color theme="1"/>
      <name val="微软雅黑 Light"/>
      <charset val="134"/>
    </font>
    <font>
      <sz val="12"/>
      <color theme="1"/>
      <name val="微软雅黑 Light"/>
      <charset val="134"/>
    </font>
    <font>
      <b/>
      <sz val="10"/>
      <color rgb="FFFF0000"/>
      <name val="微软雅黑 Light"/>
      <charset val="134"/>
    </font>
    <font>
      <sz val="18"/>
      <name val="微软雅黑 Light"/>
      <charset val="134"/>
    </font>
    <font>
      <sz val="10"/>
      <name val="微软雅黑 Light"/>
      <charset val="134"/>
    </font>
    <font>
      <b/>
      <sz val="10"/>
      <color rgb="FF0000CC"/>
      <name val="微软雅黑 Light"/>
      <charset val="134"/>
    </font>
    <font>
      <b/>
      <sz val="18"/>
      <color rgb="FFFF0000"/>
      <name val="微软雅黑 Light"/>
      <charset val="134"/>
    </font>
    <font>
      <sz val="10"/>
      <color rgb="FF0000CC"/>
      <name val="微软雅黑 Light"/>
      <charset val="134"/>
    </font>
    <font>
      <sz val="10"/>
      <color rgb="FFFF0000"/>
      <name val="微软雅黑 Light"/>
      <charset val="134"/>
    </font>
    <font>
      <sz val="10"/>
      <name val="微软雅黑"/>
      <charset val="134"/>
    </font>
    <font>
      <b/>
      <sz val="12"/>
      <color rgb="FF0000CC"/>
      <name val="微软雅黑 Light"/>
      <charset val="134"/>
    </font>
    <font>
      <b/>
      <sz val="11"/>
      <color rgb="FF0000CC"/>
      <name val="宋体"/>
      <charset val="134"/>
      <scheme val="minor"/>
    </font>
    <font>
      <sz val="10"/>
      <name val="华文细黑"/>
      <charset val="134"/>
    </font>
    <font>
      <sz val="12"/>
      <color rgb="FFFF0000"/>
      <name val="微软雅黑 Light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微软雅黑 Light"/>
      <charset val="134"/>
    </font>
    <font>
      <sz val="9"/>
      <name val="微软雅黑 Light"/>
      <charset val="134"/>
    </font>
    <font>
      <sz val="8.25"/>
      <color indexed="8"/>
      <name val="Arial"/>
      <charset val="134"/>
    </font>
    <font>
      <b/>
      <sz val="10"/>
      <color rgb="FFFF0000"/>
      <name val="宋体"/>
      <charset val="134"/>
      <scheme val="minor"/>
    </font>
    <font>
      <sz val="20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楷体_GB2312"/>
      <charset val="134"/>
    </font>
    <font>
      <sz val="10"/>
      <name val="Arial"/>
      <charset val="134"/>
    </font>
    <font>
      <vertAlign val="superscript"/>
      <sz val="10"/>
      <name val="微软雅黑 Light"/>
      <charset val="134"/>
    </font>
    <font>
      <vertAlign val="superscript"/>
      <sz val="10"/>
      <name val="华文细黑"/>
      <charset val="134"/>
    </font>
    <font>
      <vertAlign val="superscript"/>
      <sz val="10"/>
      <color theme="1"/>
      <name val="微软雅黑 Light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vertAlign val="superscript"/>
      <sz val="10"/>
      <color rgb="FF000000"/>
      <name val="微软雅黑 Light"/>
      <charset val="134"/>
    </font>
    <font>
      <vertAlign val="superscript"/>
      <sz val="10"/>
      <color indexed="8"/>
      <name val="微软雅黑 Light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0" fillId="0" borderId="0">
      <alignment vertical="center"/>
    </xf>
    <xf numFmtId="0" fontId="42" fillId="0" borderId="0"/>
    <xf numFmtId="0" fontId="42" fillId="0" borderId="0">
      <alignment vertical="center"/>
    </xf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" fillId="0" borderId="0" xfId="54" applyFont="1"/>
    <xf numFmtId="0" fontId="2" fillId="0" borderId="0" xfId="54" applyFont="1" applyAlignment="1">
      <alignment horizontal="center" vertical="center"/>
    </xf>
    <xf numFmtId="0" fontId="3" fillId="0" borderId="0" xfId="54" applyFont="1" applyAlignment="1">
      <alignment horizontal="center" vertical="center"/>
    </xf>
    <xf numFmtId="0" fontId="2" fillId="0" borderId="0" xfId="54" applyFont="1" applyAlignment="1">
      <alignment horizontal="center"/>
    </xf>
    <xf numFmtId="0" fontId="2" fillId="0" borderId="0" xfId="54" applyFont="1" applyAlignment="1">
      <alignment wrapText="1"/>
    </xf>
    <xf numFmtId="0" fontId="2" fillId="0" borderId="0" xfId="54" applyFont="1"/>
    <xf numFmtId="0" fontId="2" fillId="0" borderId="0" xfId="54" applyFont="1" applyFill="1"/>
    <xf numFmtId="0" fontId="4" fillId="0" borderId="0" xfId="54" applyFont="1" applyFill="1" applyAlignment="1">
      <alignment horizontal="center" vertical="center" wrapText="1"/>
    </xf>
    <xf numFmtId="0" fontId="2" fillId="0" borderId="0" xfId="54" applyFont="1" applyAlignment="1">
      <alignment horizontal="center" vertical="center" wrapText="1"/>
    </xf>
    <xf numFmtId="49" fontId="5" fillId="0" borderId="0" xfId="54" applyNumberFormat="1" applyFont="1" applyAlignment="1">
      <alignment horizontal="center" vertical="center"/>
    </xf>
    <xf numFmtId="0" fontId="6" fillId="0" borderId="0" xfId="54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49" fontId="2" fillId="0" borderId="0" xfId="54" applyNumberFormat="1" applyFont="1" applyAlignment="1">
      <alignment horizontal="center" vertical="center"/>
    </xf>
    <xf numFmtId="0" fontId="2" fillId="0" borderId="0" xfId="54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49" fontId="2" fillId="0" borderId="2" xfId="54" applyNumberFormat="1" applyFont="1" applyBorder="1" applyAlignment="1">
      <alignment horizontal="center" vertical="center" wrapText="1"/>
    </xf>
    <xf numFmtId="49" fontId="2" fillId="0" borderId="2" xfId="54" applyNumberFormat="1" applyFont="1" applyBorder="1" applyAlignment="1">
      <alignment horizontal="center" vertical="center"/>
    </xf>
    <xf numFmtId="176" fontId="2" fillId="0" borderId="2" xfId="60" applyNumberFormat="1" applyFont="1" applyFill="1" applyBorder="1" applyAlignment="1">
      <alignment horizontal="center" vertical="center"/>
    </xf>
    <xf numFmtId="49" fontId="2" fillId="0" borderId="2" xfId="54" applyNumberFormat="1" applyFont="1" applyFill="1" applyBorder="1" applyAlignment="1">
      <alignment horizontal="center" vertical="center"/>
    </xf>
    <xf numFmtId="0" fontId="4" fillId="2" borderId="0" xfId="54" applyFont="1" applyFill="1" applyAlignment="1">
      <alignment horizontal="center" vertical="center" wrapText="1"/>
    </xf>
    <xf numFmtId="49" fontId="2" fillId="0" borderId="2" xfId="54" applyNumberFormat="1" applyFont="1" applyBorder="1" applyAlignment="1">
      <alignment horizontal="left" vertical="center" wrapText="1"/>
    </xf>
    <xf numFmtId="177" fontId="6" fillId="0" borderId="2" xfId="53" applyNumberFormat="1" applyFont="1" applyFill="1" applyBorder="1" applyAlignment="1">
      <alignment horizontal="right" vertical="center"/>
    </xf>
    <xf numFmtId="0" fontId="7" fillId="0" borderId="0" xfId="54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2" fillId="0" borderId="2" xfId="54" applyNumberFormat="1" applyFont="1" applyBorder="1" applyAlignment="1">
      <alignment vertical="center" wrapText="1"/>
    </xf>
    <xf numFmtId="178" fontId="2" fillId="0" borderId="2" xfId="54" applyNumberFormat="1" applyFont="1" applyFill="1" applyBorder="1" applyAlignment="1">
      <alignment horizontal="right" vertical="center"/>
    </xf>
    <xf numFmtId="0" fontId="7" fillId="2" borderId="0" xfId="54" applyFont="1" applyFill="1" applyAlignment="1">
      <alignment horizontal="center" vertical="center" wrapText="1"/>
    </xf>
    <xf numFmtId="49" fontId="2" fillId="0" borderId="2" xfId="54" applyNumberFormat="1" applyFont="1" applyFill="1" applyBorder="1" applyAlignment="1">
      <alignment horizontal="right" vertical="center"/>
    </xf>
    <xf numFmtId="179" fontId="2" fillId="0" borderId="2" xfId="53" applyNumberFormat="1" applyFont="1" applyFill="1" applyBorder="1" applyAlignment="1">
      <alignment horizontal="center" vertical="center"/>
    </xf>
    <xf numFmtId="49" fontId="6" fillId="0" borderId="2" xfId="54" applyNumberFormat="1" applyFont="1" applyBorder="1" applyAlignment="1">
      <alignment horizontal="right" vertical="center" wrapText="1"/>
    </xf>
    <xf numFmtId="180" fontId="6" fillId="0" borderId="2" xfId="54" applyNumberFormat="1" applyFont="1" applyFill="1" applyBorder="1" applyAlignment="1">
      <alignment horizontal="center" vertical="center" wrapText="1"/>
    </xf>
    <xf numFmtId="180" fontId="6" fillId="0" borderId="2" xfId="54" applyNumberFormat="1" applyFont="1" applyFill="1" applyBorder="1" applyAlignment="1">
      <alignment vertical="center" wrapText="1"/>
    </xf>
    <xf numFmtId="0" fontId="6" fillId="0" borderId="0" xfId="54" applyFont="1" applyAlignment="1">
      <alignment horizontal="center" vertical="center" wrapText="1"/>
    </xf>
    <xf numFmtId="0" fontId="7" fillId="3" borderId="0" xfId="54" applyFont="1" applyFill="1" applyAlignment="1">
      <alignment horizontal="center" vertical="center" wrapText="1"/>
    </xf>
    <xf numFmtId="0" fontId="2" fillId="0" borderId="0" xfId="54" applyFont="1" applyAlignment="1">
      <alignment vertical="center" wrapText="1"/>
    </xf>
    <xf numFmtId="0" fontId="5" fillId="0" borderId="0" xfId="49" applyFont="1"/>
    <xf numFmtId="0" fontId="6" fillId="0" borderId="0" xfId="49" applyFont="1" applyAlignment="1">
      <alignment vertical="center"/>
    </xf>
    <xf numFmtId="0" fontId="6" fillId="0" borderId="0" xfId="49" applyFont="1"/>
    <xf numFmtId="0" fontId="6" fillId="0" borderId="0" xfId="50" applyFont="1" applyAlignment="1">
      <alignment horizontal="center" vertical="center" wrapText="1"/>
    </xf>
    <xf numFmtId="49" fontId="2" fillId="0" borderId="0" xfId="50" applyNumberFormat="1" applyFont="1">
      <alignment vertical="center"/>
    </xf>
    <xf numFmtId="0" fontId="2" fillId="0" borderId="0" xfId="50" applyFont="1">
      <alignment vertical="center"/>
    </xf>
    <xf numFmtId="0" fontId="2" fillId="0" borderId="0" xfId="50" applyFont="1" applyFill="1">
      <alignment vertical="center"/>
    </xf>
    <xf numFmtId="0" fontId="4" fillId="0" borderId="0" xfId="50" applyFont="1" applyFill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8" fillId="0" borderId="0" xfId="49" applyFont="1" applyFill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50" applyFont="1" applyBorder="1" applyAlignment="1">
      <alignment horizontal="left" vertical="center"/>
    </xf>
    <xf numFmtId="0" fontId="6" fillId="0" borderId="0" xfId="49" applyFont="1" applyAlignment="1">
      <alignment horizontal="center" vertical="center"/>
    </xf>
    <xf numFmtId="0" fontId="6" fillId="0" borderId="0" xfId="49" applyFont="1" applyFill="1" applyAlignment="1">
      <alignment horizontal="right" vertical="center"/>
    </xf>
    <xf numFmtId="0" fontId="6" fillId="0" borderId="1" xfId="49" applyFont="1" applyFill="1" applyBorder="1" applyAlignment="1">
      <alignment horizontal="right" vertical="center"/>
    </xf>
    <xf numFmtId="0" fontId="4" fillId="0" borderId="0" xfId="49" applyFont="1" applyFill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81" fontId="6" fillId="0" borderId="2" xfId="59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left" vertical="center"/>
    </xf>
    <xf numFmtId="177" fontId="6" fillId="0" borderId="2" xfId="50" applyNumberFormat="1" applyFont="1" applyFill="1" applyBorder="1" applyAlignment="1" applyProtection="1">
      <alignment horizontal="right" vertical="center" wrapText="1"/>
      <protection locked="0"/>
    </xf>
    <xf numFmtId="182" fontId="6" fillId="0" borderId="2" xfId="50" applyNumberFormat="1" applyFont="1" applyFill="1" applyBorder="1" applyAlignment="1">
      <alignment horizontal="right" vertical="center"/>
    </xf>
    <xf numFmtId="0" fontId="4" fillId="2" borderId="0" xfId="50" applyFont="1" applyFill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  <xf numFmtId="49" fontId="6" fillId="0" borderId="2" xfId="50" applyNumberFormat="1" applyFont="1" applyBorder="1" applyAlignment="1">
      <alignment horizontal="center" vertical="center"/>
    </xf>
    <xf numFmtId="49" fontId="6" fillId="0" borderId="2" xfId="50" applyNumberFormat="1" applyFont="1" applyBorder="1" applyAlignment="1">
      <alignment vertical="center" wrapText="1"/>
    </xf>
    <xf numFmtId="43" fontId="6" fillId="0" borderId="2" xfId="1" applyFont="1" applyFill="1" applyBorder="1" applyAlignment="1">
      <alignment horizontal="center" vertical="center"/>
    </xf>
    <xf numFmtId="177" fontId="6" fillId="0" borderId="2" xfId="50" applyNumberFormat="1" applyFont="1" applyFill="1" applyBorder="1" applyAlignment="1">
      <alignment horizontal="right" vertical="center"/>
    </xf>
    <xf numFmtId="0" fontId="7" fillId="3" borderId="0" xfId="50" applyFont="1" applyFill="1" applyAlignment="1">
      <alignment horizontal="center" vertical="center" wrapText="1"/>
    </xf>
    <xf numFmtId="0" fontId="6" fillId="0" borderId="2" xfId="50" applyFont="1" applyFill="1" applyBorder="1" applyAlignment="1"/>
    <xf numFmtId="0" fontId="6" fillId="0" borderId="2" xfId="49" applyFont="1" applyBorder="1" applyAlignment="1">
      <alignment horizontal="left" vertical="center" wrapText="1"/>
    </xf>
    <xf numFmtId="0" fontId="6" fillId="0" borderId="2" xfId="50" applyFont="1" applyBorder="1" applyAlignment="1">
      <alignment horizontal="left" vertical="center"/>
    </xf>
    <xf numFmtId="0" fontId="6" fillId="0" borderId="3" xfId="50" applyFont="1" applyBorder="1" applyAlignment="1">
      <alignment horizontal="left" vertical="center"/>
    </xf>
    <xf numFmtId="0" fontId="6" fillId="0" borderId="2" xfId="50" applyFont="1" applyBorder="1" applyAlignment="1">
      <alignment horizontal="center" vertical="center"/>
    </xf>
    <xf numFmtId="0" fontId="5" fillId="0" borderId="0" xfId="49" applyFont="1" applyAlignment="1">
      <alignment horizontal="center"/>
    </xf>
    <xf numFmtId="49" fontId="6" fillId="0" borderId="4" xfId="50" applyNumberFormat="1" applyFont="1" applyBorder="1" applyAlignment="1">
      <alignment horizontal="center" vertical="center"/>
    </xf>
    <xf numFmtId="0" fontId="9" fillId="0" borderId="0" xfId="50" applyFont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50" applyNumberFormat="1" applyFont="1" applyBorder="1" applyAlignment="1">
      <alignment horizontal="center" vertical="center"/>
    </xf>
    <xf numFmtId="0" fontId="5" fillId="0" borderId="0" xfId="49" applyFont="1" applyFill="1"/>
    <xf numFmtId="0" fontId="1" fillId="0" borderId="0" xfId="49" applyFont="1" applyFill="1" applyAlignment="1">
      <alignment vertical="center"/>
    </xf>
    <xf numFmtId="0" fontId="1" fillId="0" borderId="0" xfId="49" applyFont="1" applyFill="1"/>
    <xf numFmtId="0" fontId="10" fillId="0" borderId="0" xfId="56" applyFont="1" applyFill="1" applyAlignment="1">
      <alignment horizontal="center" vertical="center"/>
    </xf>
    <xf numFmtId="0" fontId="2" fillId="0" borderId="0" xfId="56" applyFont="1" applyFill="1" applyAlignment="1">
      <alignment horizontal="center" vertical="center"/>
    </xf>
    <xf numFmtId="0" fontId="2" fillId="0" borderId="0" xfId="50" applyFont="1" applyFill="1" applyAlignment="1"/>
    <xf numFmtId="49" fontId="6" fillId="0" borderId="0" xfId="56" applyNumberFormat="1" applyFont="1" applyFill="1" applyAlignment="1">
      <alignment horizontal="center" vertical="center"/>
    </xf>
    <xf numFmtId="0" fontId="6" fillId="0" borderId="0" xfId="56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1" xfId="50" applyFont="1" applyFill="1" applyBorder="1" applyAlignment="1">
      <alignment horizontal="left" vertical="center"/>
    </xf>
    <xf numFmtId="0" fontId="6" fillId="0" borderId="0" xfId="49" applyFont="1" applyFill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6" fillId="0" borderId="2" xfId="56" applyNumberFormat="1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left" vertical="center" wrapText="1"/>
    </xf>
    <xf numFmtId="0" fontId="6" fillId="0" borderId="2" xfId="56" applyFont="1" applyFill="1" applyBorder="1" applyAlignment="1">
      <alignment horizontal="center" vertical="center"/>
    </xf>
    <xf numFmtId="177" fontId="6" fillId="0" borderId="2" xfId="56" applyNumberFormat="1" applyFont="1" applyFill="1" applyBorder="1" applyAlignment="1" applyProtection="1">
      <alignment horizontal="right" vertical="center" wrapText="1"/>
      <protection locked="0"/>
    </xf>
    <xf numFmtId="182" fontId="6" fillId="0" borderId="2" xfId="56" applyNumberFormat="1" applyFont="1" applyFill="1" applyBorder="1" applyAlignment="1">
      <alignment horizontal="right" vertical="center"/>
    </xf>
    <xf numFmtId="0" fontId="7" fillId="0" borderId="2" xfId="56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justify" vertical="center" wrapText="1"/>
    </xf>
    <xf numFmtId="0" fontId="2" fillId="0" borderId="0" xfId="56" applyFont="1" applyFill="1" applyAlignment="1">
      <alignment horizontal="left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vertical="center" wrapText="1"/>
    </xf>
    <xf numFmtId="49" fontId="7" fillId="0" borderId="2" xfId="50" applyNumberFormat="1" applyFont="1" applyFill="1" applyBorder="1" applyAlignment="1">
      <alignment horizontal="center" vertical="center"/>
    </xf>
    <xf numFmtId="183" fontId="7" fillId="0" borderId="2" xfId="56" applyNumberFormat="1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justify" vertical="center" wrapText="1"/>
    </xf>
    <xf numFmtId="49" fontId="2" fillId="0" borderId="2" xfId="56" applyNumberFormat="1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left" vertical="center" wrapText="1"/>
    </xf>
    <xf numFmtId="0" fontId="2" fillId="0" borderId="2" xfId="56" applyFont="1" applyFill="1" applyBorder="1" applyAlignment="1">
      <alignment horizontal="center" vertical="center"/>
    </xf>
    <xf numFmtId="49" fontId="10" fillId="0" borderId="2" xfId="56" applyNumberFormat="1" applyFont="1" applyFill="1" applyBorder="1" applyAlignment="1">
      <alignment horizontal="center" vertical="center"/>
    </xf>
    <xf numFmtId="184" fontId="10" fillId="0" borderId="2" xfId="56" applyNumberFormat="1" applyFont="1" applyFill="1" applyBorder="1" applyAlignment="1">
      <alignment horizontal="left" vertical="center"/>
    </xf>
    <xf numFmtId="184" fontId="10" fillId="0" borderId="2" xfId="56" applyNumberFormat="1" applyFont="1" applyFill="1" applyBorder="1" applyAlignment="1">
      <alignment horizontal="center" vertical="center"/>
    </xf>
    <xf numFmtId="177" fontId="10" fillId="0" borderId="2" xfId="53" applyNumberFormat="1" applyFont="1" applyFill="1" applyBorder="1" applyAlignment="1">
      <alignment horizontal="right" vertical="center"/>
    </xf>
    <xf numFmtId="177" fontId="10" fillId="0" borderId="2" xfId="56" applyNumberFormat="1" applyFont="1" applyFill="1" applyBorder="1" applyAlignment="1" applyProtection="1">
      <alignment horizontal="right" vertical="center" wrapText="1"/>
      <protection locked="0"/>
    </xf>
    <xf numFmtId="182" fontId="10" fillId="0" borderId="2" xfId="56" applyNumberFormat="1" applyFont="1" applyFill="1" applyBorder="1" applyAlignment="1">
      <alignment horizontal="right" vertical="center"/>
    </xf>
    <xf numFmtId="184" fontId="4" fillId="0" borderId="2" xfId="56" applyNumberFormat="1" applyFont="1" applyFill="1" applyBorder="1" applyAlignment="1">
      <alignment horizontal="center" vertical="center"/>
    </xf>
    <xf numFmtId="177" fontId="10" fillId="0" borderId="2" xfId="56" applyNumberFormat="1" applyFont="1" applyFill="1" applyBorder="1" applyAlignment="1">
      <alignment horizontal="left" vertical="center"/>
    </xf>
    <xf numFmtId="177" fontId="10" fillId="0" borderId="2" xfId="56" applyNumberFormat="1" applyFont="1" applyFill="1" applyBorder="1" applyAlignment="1">
      <alignment horizontal="center" vertical="center"/>
    </xf>
    <xf numFmtId="177" fontId="4" fillId="0" borderId="2" xfId="56" applyNumberFormat="1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177" fontId="4" fillId="0" borderId="0" xfId="50" applyNumberFormat="1" applyFont="1" applyFill="1" applyAlignment="1">
      <alignment horizontal="center" vertical="center" wrapText="1"/>
    </xf>
    <xf numFmtId="177" fontId="7" fillId="0" borderId="2" xfId="56" applyNumberFormat="1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vertical="center" wrapText="1"/>
    </xf>
    <xf numFmtId="49" fontId="6" fillId="0" borderId="2" xfId="54" applyNumberFormat="1" applyFont="1" applyFill="1" applyBorder="1" applyAlignment="1">
      <alignment horizontal="right" vertical="center" wrapText="1"/>
    </xf>
    <xf numFmtId="0" fontId="1" fillId="0" borderId="0" xfId="54" applyFont="1" applyFill="1"/>
    <xf numFmtId="0" fontId="3" fillId="0" borderId="0" xfId="54" applyFont="1" applyFill="1" applyAlignment="1">
      <alignment horizontal="center" vertical="center"/>
    </xf>
    <xf numFmtId="0" fontId="0" fillId="0" borderId="0" xfId="50" applyFill="1">
      <alignment vertical="center"/>
    </xf>
    <xf numFmtId="0" fontId="2" fillId="0" borderId="0" xfId="54" applyFont="1" applyFill="1" applyAlignment="1">
      <alignment horizontal="center" vertical="center" wrapText="1"/>
    </xf>
    <xf numFmtId="177" fontId="6" fillId="0" borderId="0" xfId="54" applyNumberFormat="1" applyFont="1" applyFill="1" applyAlignment="1">
      <alignment horizontal="left" vertical="center"/>
    </xf>
    <xf numFmtId="49" fontId="2" fillId="0" borderId="0" xfId="54" applyNumberFormat="1" applyFont="1" applyFill="1" applyAlignment="1">
      <alignment horizontal="center" vertical="center"/>
    </xf>
    <xf numFmtId="0" fontId="2" fillId="0" borderId="0" xfId="54" applyFont="1" applyFill="1" applyAlignment="1">
      <alignment horizontal="left" vertical="center" wrapText="1" shrinkToFit="1"/>
    </xf>
    <xf numFmtId="0" fontId="2" fillId="0" borderId="0" xfId="60" applyNumberFormat="1" applyFont="1" applyFill="1" applyBorder="1" applyAlignment="1">
      <alignment horizontal="center" vertical="center"/>
    </xf>
    <xf numFmtId="0" fontId="10" fillId="0" borderId="0" xfId="54" applyFont="1" applyFill="1" applyAlignment="1">
      <alignment horizontal="center" vertical="center" wrapText="1"/>
    </xf>
    <xf numFmtId="0" fontId="6" fillId="0" borderId="0" xfId="54" applyFont="1" applyFill="1" applyAlignment="1">
      <alignment horizontal="center" vertical="center" wrapText="1"/>
    </xf>
    <xf numFmtId="49" fontId="5" fillId="0" borderId="0" xfId="54" applyNumberFormat="1" applyFont="1" applyFill="1" applyAlignment="1">
      <alignment horizontal="center" vertical="center"/>
    </xf>
    <xf numFmtId="177" fontId="5" fillId="0" borderId="0" xfId="54" applyNumberFormat="1" applyFont="1" applyFill="1" applyAlignment="1">
      <alignment horizontal="center" vertical="center"/>
    </xf>
    <xf numFmtId="0" fontId="10" fillId="0" borderId="0" xfId="54" applyFont="1" applyFill="1" applyAlignment="1">
      <alignment wrapText="1"/>
    </xf>
    <xf numFmtId="0" fontId="6" fillId="0" borderId="0" xfId="54" applyFont="1" applyFill="1" applyAlignment="1">
      <alignment wrapText="1"/>
    </xf>
    <xf numFmtId="0" fontId="6" fillId="0" borderId="1" xfId="50" applyFont="1" applyFill="1" applyBorder="1" applyAlignment="1">
      <alignment horizontal="right" vertical="center"/>
    </xf>
    <xf numFmtId="49" fontId="2" fillId="0" borderId="2" xfId="54" applyNumberFormat="1" applyFont="1" applyFill="1" applyBorder="1" applyAlignment="1">
      <alignment horizontal="center" vertical="center" wrapText="1"/>
    </xf>
    <xf numFmtId="0" fontId="2" fillId="0" borderId="2" xfId="60" applyNumberFormat="1" applyFont="1" applyFill="1" applyBorder="1" applyAlignment="1">
      <alignment horizontal="center" vertical="center"/>
    </xf>
    <xf numFmtId="49" fontId="2" fillId="0" borderId="2" xfId="54" applyNumberFormat="1" applyFont="1" applyFill="1" applyBorder="1" applyAlignment="1">
      <alignment horizontal="left" vertical="center" wrapText="1"/>
    </xf>
    <xf numFmtId="178" fontId="2" fillId="0" borderId="5" xfId="54" applyNumberFormat="1" applyFont="1" applyFill="1" applyBorder="1" applyAlignment="1">
      <alignment horizontal="right" vertical="center"/>
    </xf>
    <xf numFmtId="182" fontId="2" fillId="0" borderId="2" xfId="54" applyNumberFormat="1" applyFont="1" applyFill="1" applyBorder="1" applyAlignment="1">
      <alignment horizontal="right" vertical="center"/>
    </xf>
    <xf numFmtId="0" fontId="7" fillId="0" borderId="0" xfId="54" applyFont="1" applyFill="1" applyAlignment="1">
      <alignment horizontal="center" vertical="center" wrapText="1"/>
    </xf>
    <xf numFmtId="1" fontId="7" fillId="0" borderId="0" xfId="54" applyNumberFormat="1" applyFont="1" applyFill="1" applyAlignment="1">
      <alignment horizontal="center" vertical="center" wrapText="1"/>
    </xf>
    <xf numFmtId="0" fontId="2" fillId="0" borderId="2" xfId="54" applyFont="1" applyFill="1" applyBorder="1" applyAlignment="1">
      <alignment horizontal="left" vertical="center" wrapText="1" shrinkToFit="1"/>
    </xf>
    <xf numFmtId="0" fontId="2" fillId="0" borderId="2" xfId="54" applyFont="1" applyFill="1" applyBorder="1" applyAlignment="1">
      <alignment horizontal="center" vertical="center"/>
    </xf>
    <xf numFmtId="181" fontId="2" fillId="0" borderId="2" xfId="55" applyNumberFormat="1" applyFont="1" applyFill="1" applyBorder="1" applyAlignment="1">
      <alignment horizontal="center" vertical="center"/>
    </xf>
    <xf numFmtId="181" fontId="2" fillId="0" borderId="2" xfId="55" applyNumberFormat="1" applyFont="1" applyFill="1" applyBorder="1" applyAlignment="1">
      <alignment horizontal="left" vertical="center" wrapText="1" shrinkToFit="1"/>
    </xf>
    <xf numFmtId="0" fontId="4" fillId="0" borderId="0" xfId="54" applyFont="1" applyFill="1" applyAlignment="1">
      <alignment horizontal="center" vertical="center"/>
    </xf>
    <xf numFmtId="0" fontId="12" fillId="0" borderId="0" xfId="54" applyFont="1" applyFill="1" applyAlignment="1">
      <alignment horizontal="center" vertical="center"/>
    </xf>
    <xf numFmtId="0" fontId="7" fillId="0" borderId="0" xfId="54" applyFont="1" applyFill="1" applyAlignment="1">
      <alignment horizontal="center" vertical="center"/>
    </xf>
    <xf numFmtId="177" fontId="2" fillId="0" borderId="0" xfId="54" applyNumberFormat="1" applyFont="1" applyFill="1" applyAlignment="1">
      <alignment horizontal="center" vertical="center"/>
    </xf>
    <xf numFmtId="0" fontId="6" fillId="0" borderId="0" xfId="54" applyFont="1" applyFill="1" applyAlignment="1">
      <alignment horizontal="center" vertical="center"/>
    </xf>
    <xf numFmtId="0" fontId="13" fillId="0" borderId="0" xfId="50" applyFont="1" applyFill="1">
      <alignment vertical="center"/>
    </xf>
    <xf numFmtId="179" fontId="7" fillId="0" borderId="0" xfId="54" applyNumberFormat="1" applyFont="1" applyFill="1" applyAlignment="1">
      <alignment horizontal="center" vertical="center" wrapText="1"/>
    </xf>
    <xf numFmtId="179" fontId="6" fillId="0" borderId="0" xfId="54" applyNumberFormat="1" applyFont="1" applyFill="1" applyAlignment="1">
      <alignment horizontal="center" vertical="center" wrapText="1"/>
    </xf>
    <xf numFmtId="185" fontId="7" fillId="0" borderId="0" xfId="54" applyNumberFormat="1" applyFont="1" applyFill="1" applyAlignment="1">
      <alignment horizontal="center" vertical="center" wrapText="1"/>
    </xf>
    <xf numFmtId="49" fontId="2" fillId="0" borderId="5" xfId="54" applyNumberFormat="1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left" vertical="center"/>
    </xf>
    <xf numFmtId="177" fontId="7" fillId="0" borderId="0" xfId="54" applyNumberFormat="1" applyFont="1" applyFill="1" applyAlignment="1">
      <alignment horizontal="left" vertical="center" wrapText="1"/>
    </xf>
    <xf numFmtId="49" fontId="2" fillId="0" borderId="2" xfId="55" applyNumberFormat="1" applyFont="1" applyFill="1" applyBorder="1" applyAlignment="1">
      <alignment horizontal="center" vertical="center"/>
    </xf>
    <xf numFmtId="49" fontId="14" fillId="0" borderId="2" xfId="50" applyNumberFormat="1" applyFont="1" applyBorder="1" applyAlignment="1">
      <alignment horizontal="center" vertical="center"/>
    </xf>
    <xf numFmtId="0" fontId="14" fillId="0" borderId="2" xfId="50" applyFont="1" applyBorder="1" applyAlignment="1">
      <alignment horizontal="center" vertical="center"/>
    </xf>
    <xf numFmtId="49" fontId="2" fillId="0" borderId="0" xfId="55" applyNumberFormat="1" applyFont="1" applyFill="1" applyAlignment="1">
      <alignment horizontal="center" vertical="center"/>
    </xf>
    <xf numFmtId="181" fontId="2" fillId="0" borderId="0" xfId="55" applyNumberFormat="1" applyFont="1" applyFill="1" applyAlignment="1">
      <alignment horizontal="left" vertical="center" wrapText="1" shrinkToFit="1"/>
    </xf>
    <xf numFmtId="0" fontId="2" fillId="0" borderId="0" xfId="53" applyFont="1" applyFill="1" applyAlignment="1">
      <alignment horizontal="center" vertical="center"/>
    </xf>
    <xf numFmtId="177" fontId="7" fillId="0" borderId="0" xfId="54" applyNumberFormat="1" applyFont="1" applyFill="1" applyAlignment="1">
      <alignment horizontal="center" vertical="center" wrapText="1"/>
    </xf>
    <xf numFmtId="177" fontId="7" fillId="0" borderId="0" xfId="54" applyNumberFormat="1" applyFont="1" applyFill="1" applyAlignment="1">
      <alignment horizontal="left" vertical="center"/>
    </xf>
    <xf numFmtId="177" fontId="6" fillId="0" borderId="0" xfId="54" applyNumberFormat="1" applyFont="1" applyAlignment="1">
      <alignment horizontal="left" vertical="center"/>
    </xf>
    <xf numFmtId="0" fontId="6" fillId="0" borderId="0" xfId="54" applyFont="1" applyAlignment="1">
      <alignment horizontal="center" vertical="center"/>
    </xf>
    <xf numFmtId="0" fontId="2" fillId="4" borderId="0" xfId="54" applyFont="1" applyFill="1" applyAlignment="1">
      <alignment horizontal="center" vertical="center"/>
    </xf>
    <xf numFmtId="49" fontId="2" fillId="0" borderId="0" xfId="54" applyNumberFormat="1" applyFont="1" applyAlignment="1">
      <alignment horizontal="center" vertical="center" wrapText="1"/>
    </xf>
    <xf numFmtId="0" fontId="2" fillId="0" borderId="0" xfId="54" applyFont="1" applyAlignment="1">
      <alignment horizontal="left" vertical="center" wrapText="1"/>
    </xf>
    <xf numFmtId="177" fontId="6" fillId="0" borderId="0" xfId="54" applyNumberFormat="1" applyFont="1" applyFill="1" applyAlignment="1">
      <alignment horizontal="center" vertical="center" wrapText="1"/>
    </xf>
    <xf numFmtId="182" fontId="2" fillId="0" borderId="0" xfId="54" applyNumberFormat="1" applyFont="1" applyFill="1" applyAlignment="1">
      <alignment horizontal="center" vertical="center" wrapText="1"/>
    </xf>
    <xf numFmtId="0" fontId="10" fillId="2" borderId="0" xfId="54" applyFont="1" applyFill="1" applyAlignment="1">
      <alignment horizontal="center" vertical="center"/>
    </xf>
    <xf numFmtId="177" fontId="5" fillId="0" borderId="0" xfId="54" applyNumberFormat="1" applyFont="1" applyAlignment="1">
      <alignment horizontal="center" vertical="center"/>
    </xf>
    <xf numFmtId="0" fontId="15" fillId="2" borderId="0" xfId="54" applyFont="1" applyFill="1"/>
    <xf numFmtId="0" fontId="1" fillId="0" borderId="0" xfId="54" applyFont="1" applyAlignment="1">
      <alignment horizontal="center" vertical="center" wrapText="1"/>
    </xf>
    <xf numFmtId="177" fontId="6" fillId="0" borderId="2" xfId="53" applyNumberFormat="1" applyFont="1" applyFill="1" applyBorder="1" applyAlignment="1">
      <alignment horizontal="center" vertical="center"/>
    </xf>
    <xf numFmtId="0" fontId="2" fillId="0" borderId="5" xfId="54" applyFont="1" applyFill="1" applyBorder="1" applyAlignment="1">
      <alignment horizontal="center" vertical="center"/>
    </xf>
    <xf numFmtId="182" fontId="2" fillId="0" borderId="2" xfId="54" applyNumberFormat="1" applyFont="1" applyFill="1" applyBorder="1" applyAlignment="1">
      <alignment horizontal="center" vertical="center"/>
    </xf>
    <xf numFmtId="0" fontId="4" fillId="2" borderId="0" xfId="54" applyFont="1" applyFill="1" applyAlignment="1">
      <alignment horizontal="center" vertical="center"/>
    </xf>
    <xf numFmtId="178" fontId="2" fillId="0" borderId="5" xfId="54" applyNumberFormat="1" applyFont="1" applyFill="1" applyBorder="1" applyAlignment="1">
      <alignment horizontal="center" vertical="center"/>
    </xf>
    <xf numFmtId="177" fontId="10" fillId="4" borderId="2" xfId="53" applyNumberFormat="1" applyFont="1" applyFill="1" applyBorder="1" applyAlignment="1">
      <alignment horizontal="right" vertical="center"/>
    </xf>
    <xf numFmtId="179" fontId="7" fillId="0" borderId="0" xfId="54" applyNumberFormat="1" applyFont="1" applyAlignment="1">
      <alignment horizontal="center" vertical="center" wrapText="1"/>
    </xf>
    <xf numFmtId="0" fontId="6" fillId="3" borderId="0" xfId="54" applyFont="1" applyFill="1" applyAlignment="1">
      <alignment horizontal="center" vertical="center"/>
    </xf>
    <xf numFmtId="0" fontId="6" fillId="3" borderId="0" xfId="54" applyFont="1" applyFill="1" applyAlignment="1">
      <alignment horizontal="center" vertical="center" wrapText="1"/>
    </xf>
    <xf numFmtId="0" fontId="7" fillId="0" borderId="0" xfId="54" applyFont="1" applyAlignment="1">
      <alignment horizontal="center" vertical="center"/>
    </xf>
    <xf numFmtId="49" fontId="6" fillId="0" borderId="2" xfId="54" applyNumberFormat="1" applyFont="1" applyBorder="1" applyAlignment="1">
      <alignment horizontal="center" vertical="center"/>
    </xf>
    <xf numFmtId="0" fontId="6" fillId="0" borderId="2" xfId="54" applyFont="1" applyBorder="1" applyAlignment="1">
      <alignment horizontal="left" vertical="center"/>
    </xf>
    <xf numFmtId="0" fontId="6" fillId="0" borderId="2" xfId="54" applyFont="1" applyBorder="1" applyAlignment="1">
      <alignment horizontal="center" vertical="center"/>
    </xf>
    <xf numFmtId="177" fontId="7" fillId="0" borderId="0" xfId="54" applyNumberFormat="1" applyFont="1" applyAlignment="1">
      <alignment horizontal="center" vertical="center" wrapText="1"/>
    </xf>
    <xf numFmtId="49" fontId="6" fillId="0" borderId="2" xfId="54" applyNumberFormat="1" applyFont="1" applyBorder="1" applyAlignment="1">
      <alignment horizontal="left" vertical="center" wrapText="1"/>
    </xf>
    <xf numFmtId="0" fontId="2" fillId="0" borderId="2" xfId="54" applyFont="1" applyBorder="1" applyAlignment="1">
      <alignment horizontal="center" vertical="center" wrapText="1"/>
    </xf>
    <xf numFmtId="49" fontId="2" fillId="4" borderId="2" xfId="54" applyNumberFormat="1" applyFont="1" applyFill="1" applyBorder="1" applyAlignment="1">
      <alignment horizontal="center" vertical="center" wrapText="1"/>
    </xf>
    <xf numFmtId="49" fontId="2" fillId="4" borderId="2" xfId="54" applyNumberFormat="1" applyFont="1" applyFill="1" applyBorder="1" applyAlignment="1">
      <alignment horizontal="left" vertical="center" wrapText="1"/>
    </xf>
    <xf numFmtId="177" fontId="6" fillId="4" borderId="2" xfId="53" applyNumberFormat="1" applyFont="1" applyFill="1" applyBorder="1" applyAlignment="1">
      <alignment horizontal="right" vertical="center"/>
    </xf>
    <xf numFmtId="178" fontId="2" fillId="4" borderId="5" xfId="54" applyNumberFormat="1" applyFont="1" applyFill="1" applyBorder="1" applyAlignment="1">
      <alignment horizontal="right" vertical="center"/>
    </xf>
    <xf numFmtId="182" fontId="2" fillId="4" borderId="2" xfId="54" applyNumberFormat="1" applyFont="1" applyFill="1" applyBorder="1" applyAlignment="1">
      <alignment horizontal="right" vertical="center"/>
    </xf>
    <xf numFmtId="0" fontId="10" fillId="4" borderId="0" xfId="54" applyFont="1" applyFill="1" applyAlignment="1">
      <alignment horizontal="center" vertical="center"/>
    </xf>
    <xf numFmtId="0" fontId="7" fillId="4" borderId="0" xfId="54" applyFont="1" applyFill="1" applyAlignment="1">
      <alignment horizontal="center" vertical="center" wrapText="1"/>
    </xf>
    <xf numFmtId="177" fontId="7" fillId="0" borderId="0" xfId="54" applyNumberFormat="1" applyFont="1" applyAlignment="1">
      <alignment horizontal="left" vertical="center" wrapText="1"/>
    </xf>
    <xf numFmtId="0" fontId="6" fillId="0" borderId="0" xfId="0" applyFont="1">
      <alignment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6" fillId="0" borderId="2" xfId="6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182" fontId="6" fillId="0" borderId="2" xfId="0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justify" vertical="center" wrapText="1"/>
    </xf>
    <xf numFmtId="0" fontId="7" fillId="3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6" fillId="0" borderId="2" xfId="0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57" applyFont="1" applyAlignment="1">
      <alignment vertical="center"/>
    </xf>
    <xf numFmtId="0" fontId="6" fillId="0" borderId="0" xfId="57" applyFont="1"/>
    <xf numFmtId="0" fontId="22" fillId="0" borderId="0" xfId="57" applyFont="1" applyAlignment="1">
      <alignment horizontal="center" vertical="center"/>
    </xf>
    <xf numFmtId="0" fontId="6" fillId="0" borderId="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1" fillId="0" borderId="2" xfId="57" applyNumberFormat="1" applyFont="1" applyBorder="1" applyAlignment="1">
      <alignment horizontal="center" vertical="center"/>
    </xf>
    <xf numFmtId="0" fontId="1" fillId="0" borderId="2" xfId="57" applyFont="1" applyBorder="1" applyAlignment="1">
      <alignment horizontal="center" vertical="center"/>
    </xf>
    <xf numFmtId="0" fontId="1" fillId="0" borderId="2" xfId="57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80" fontId="1" fillId="0" borderId="2" xfId="3" applyNumberFormat="1" applyFont="1" applyFill="1" applyBorder="1" applyAlignment="1" applyProtection="1">
      <alignment horizontal="right" vertical="center" shrinkToFit="1"/>
      <protection hidden="1"/>
    </xf>
    <xf numFmtId="180" fontId="6" fillId="0" borderId="0" xfId="57" applyNumberFormat="1" applyFont="1"/>
    <xf numFmtId="0" fontId="6" fillId="0" borderId="2" xfId="0" applyFont="1" applyBorder="1" applyAlignment="1" quotePrefix="1">
      <alignment horizontal="justify" vertical="center" wrapText="1"/>
    </xf>
    <xf numFmtId="49" fontId="6" fillId="0" borderId="2" xfId="54" applyNumberFormat="1" applyFont="1" applyBorder="1" applyAlignment="1" quotePrefix="1">
      <alignment horizontal="center" vertical="center"/>
    </xf>
    <xf numFmtId="0" fontId="6" fillId="0" borderId="2" xfId="54" applyFont="1" applyBorder="1" applyAlignment="1" quotePrefix="1">
      <alignment horizontal="left" vertical="center"/>
    </xf>
    <xf numFmtId="0" fontId="6" fillId="0" borderId="2" xfId="54" applyFont="1" applyBorder="1" applyAlignment="1" quotePrefix="1">
      <alignment horizontal="center" vertical="center"/>
    </xf>
    <xf numFmtId="0" fontId="6" fillId="0" borderId="2" xfId="54" applyFont="1" applyFill="1" applyBorder="1" applyAlignment="1" quotePrefix="1">
      <alignment horizontal="center" vertical="center"/>
    </xf>
    <xf numFmtId="0" fontId="6" fillId="0" borderId="2" xfId="54" applyFont="1" applyFill="1" applyBorder="1" applyAlignment="1" quotePrefix="1">
      <alignment horizontal="left" vertical="center"/>
    </xf>
    <xf numFmtId="184" fontId="10" fillId="0" borderId="2" xfId="56" applyNumberFormat="1" applyFont="1" applyFill="1" applyBorder="1" applyAlignment="1" quotePrefix="1">
      <alignment horizontal="left" vertical="center"/>
    </xf>
    <xf numFmtId="49" fontId="10" fillId="0" borderId="2" xfId="56" applyNumberFormat="1" applyFont="1" applyFill="1" applyBorder="1" applyAlignment="1" quotePrefix="1">
      <alignment horizontal="center" vertical="center"/>
    </xf>
    <xf numFmtId="177" fontId="10" fillId="0" borderId="2" xfId="56" applyNumberFormat="1" applyFont="1" applyFill="1" applyBorder="1" applyAlignment="1" quotePrefix="1">
      <alignment horizontal="left" vertical="center"/>
    </xf>
    <xf numFmtId="177" fontId="10" fillId="0" borderId="2" xfId="56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7" xfId="50"/>
    <cellStyle name="常规 18" xfId="51"/>
    <cellStyle name="常规 2" xfId="52"/>
    <cellStyle name="常规 2 2" xfId="53"/>
    <cellStyle name="常规 3" xfId="54"/>
    <cellStyle name="常规 3 2" xfId="55"/>
    <cellStyle name="常规 4" xfId="56"/>
    <cellStyle name="常规_工程量清单32标" xfId="57"/>
    <cellStyle name="常规_核对清单6.12" xfId="58"/>
    <cellStyle name="千位分隔 2" xfId="59"/>
    <cellStyle name="千位分隔 3" xfId="60"/>
    <cellStyle name="千位分隔 4" xfId="61"/>
  </cellStyles>
  <tableStyles count="0" defaultTableStyle="TableStyleMedium2" defaultPivotStyle="PivotStyleLight16"/>
  <colors>
    <mruColors>
      <color rgb="000000CC"/>
      <color rgb="0000B0F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Zeros="0" workbookViewId="0">
      <pane ySplit="3" topLeftCell="A4" activePane="bottomLeft" state="frozen"/>
      <selection/>
      <selection pane="bottomLeft" activeCell="A1" sqref="$A1:$XFD1"/>
    </sheetView>
  </sheetViews>
  <sheetFormatPr defaultColWidth="9" defaultRowHeight="12" outlineLevelCol="6"/>
  <cols>
    <col min="1" max="2" width="10.625" style="244" customWidth="1"/>
    <col min="3" max="3" width="38.625" style="244" customWidth="1"/>
    <col min="4" max="4" width="24.5" style="244" customWidth="1"/>
    <col min="5" max="5" width="9.375" style="244" customWidth="1"/>
    <col min="6" max="6" width="9" style="244"/>
    <col min="7" max="7" width="19.75" style="244" customWidth="1"/>
    <col min="8" max="16384" width="9" style="244"/>
  </cols>
  <sheetData>
    <row r="1" ht="34.5" customHeight="1" spans="1:4">
      <c r="A1" s="245" t="s">
        <v>0</v>
      </c>
      <c r="B1" s="245"/>
      <c r="C1" s="245"/>
      <c r="D1" s="245"/>
    </row>
    <row r="2" s="243" customFormat="1" ht="24.75" customHeight="1" spans="1:4">
      <c r="A2" s="246" t="s">
        <v>1</v>
      </c>
      <c r="B2" s="246"/>
      <c r="C2" s="247"/>
      <c r="D2" s="248" t="s">
        <v>2</v>
      </c>
    </row>
    <row r="3" ht="39.75" customHeight="1" spans="1:4">
      <c r="A3" s="249" t="s">
        <v>3</v>
      </c>
      <c r="B3" s="249" t="s">
        <v>4</v>
      </c>
      <c r="C3" s="250" t="s">
        <v>5</v>
      </c>
      <c r="D3" s="251" t="s">
        <v>6</v>
      </c>
    </row>
    <row r="4" ht="39.75" customHeight="1" spans="1:4">
      <c r="A4" s="252">
        <v>1</v>
      </c>
      <c r="B4" s="252">
        <v>100</v>
      </c>
      <c r="C4" s="253" t="s">
        <v>7</v>
      </c>
      <c r="D4" s="254"/>
    </row>
    <row r="5" ht="39.75" customHeight="1" spans="1:4">
      <c r="A5" s="252">
        <v>2</v>
      </c>
      <c r="B5" s="252">
        <v>200</v>
      </c>
      <c r="C5" s="253" t="s">
        <v>8</v>
      </c>
      <c r="D5" s="254"/>
    </row>
    <row r="6" ht="39.75" customHeight="1" spans="1:4">
      <c r="A6" s="252">
        <v>3</v>
      </c>
      <c r="B6" s="252">
        <v>300</v>
      </c>
      <c r="C6" s="253" t="s">
        <v>9</v>
      </c>
      <c r="D6" s="254"/>
    </row>
    <row r="7" ht="39.75" customHeight="1" spans="1:4">
      <c r="A7" s="252">
        <v>4</v>
      </c>
      <c r="B7" s="252">
        <v>400</v>
      </c>
      <c r="C7" s="253" t="s">
        <v>10</v>
      </c>
      <c r="D7" s="254"/>
    </row>
    <row r="8" ht="39.75" customHeight="1" spans="1:4">
      <c r="A8" s="252">
        <v>5</v>
      </c>
      <c r="B8" s="252">
        <v>500</v>
      </c>
      <c r="C8" s="253" t="s">
        <v>11</v>
      </c>
      <c r="D8" s="254"/>
    </row>
    <row r="9" ht="39.75" customHeight="1" spans="1:4">
      <c r="A9" s="252">
        <v>6</v>
      </c>
      <c r="B9" s="252">
        <v>600</v>
      </c>
      <c r="C9" s="253" t="s">
        <v>12</v>
      </c>
      <c r="D9" s="254"/>
    </row>
    <row r="10" ht="39.75" customHeight="1" spans="1:4">
      <c r="A10" s="252">
        <v>7</v>
      </c>
      <c r="B10" s="252">
        <v>700</v>
      </c>
      <c r="C10" s="253" t="s">
        <v>13</v>
      </c>
      <c r="D10" s="254"/>
    </row>
    <row r="11" ht="39.75" customHeight="1" spans="1:7">
      <c r="A11" s="252">
        <v>8</v>
      </c>
      <c r="B11" s="253" t="s">
        <v>14</v>
      </c>
      <c r="C11" s="253"/>
      <c r="D11" s="254">
        <f>SUM(D4:D10)</f>
        <v>0</v>
      </c>
      <c r="G11" s="255"/>
    </row>
    <row r="12" ht="39.75" customHeight="1" spans="1:4">
      <c r="A12" s="252">
        <v>9</v>
      </c>
      <c r="B12" s="253" t="s">
        <v>15</v>
      </c>
      <c r="C12" s="253"/>
      <c r="D12" s="254">
        <f>ROUND(D11*0.02,0)</f>
        <v>0</v>
      </c>
    </row>
    <row r="13" ht="39.75" customHeight="1" spans="1:4">
      <c r="A13" s="252">
        <v>10</v>
      </c>
      <c r="B13" s="253" t="s">
        <v>16</v>
      </c>
      <c r="C13" s="253"/>
      <c r="D13" s="254">
        <f>ROUND(D11*0.03,0)</f>
        <v>0</v>
      </c>
    </row>
    <row r="14" ht="39.75" customHeight="1" spans="1:4">
      <c r="A14" s="252">
        <v>11</v>
      </c>
      <c r="B14" s="253" t="s">
        <v>17</v>
      </c>
      <c r="C14" s="253"/>
      <c r="D14" s="254">
        <f>ROUND(D11*0.03,0)</f>
        <v>0</v>
      </c>
    </row>
    <row r="15" ht="39.75" customHeight="1" spans="1:5">
      <c r="A15" s="252">
        <v>12</v>
      </c>
      <c r="B15" s="253" t="s">
        <v>18</v>
      </c>
      <c r="C15" s="253"/>
      <c r="D15" s="254">
        <f>D11+D12+D13+D14</f>
        <v>0</v>
      </c>
      <c r="E15" s="255"/>
    </row>
    <row r="18" spans="4:4">
      <c r="D18" s="255"/>
    </row>
  </sheetData>
  <mergeCells count="7">
    <mergeCell ref="A1:D1"/>
    <mergeCell ref="A2:C2"/>
    <mergeCell ref="B11:C11"/>
    <mergeCell ref="B12:C12"/>
    <mergeCell ref="B13:C13"/>
    <mergeCell ref="B14:C14"/>
    <mergeCell ref="B15:C15"/>
  </mergeCells>
  <pageMargins left="0.984251968503937" right="0.78740157480315" top="0.984251968503937" bottom="0.984251968503937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N43"/>
  <sheetViews>
    <sheetView showZeros="0" workbookViewId="0">
      <pane ySplit="3" topLeftCell="A4" activePane="bottomLeft" state="frozen"/>
      <selection/>
      <selection pane="bottomLeft" activeCell="A1" sqref="$A1:$XFD1"/>
    </sheetView>
  </sheetViews>
  <sheetFormatPr defaultColWidth="9" defaultRowHeight="20.1" customHeight="1"/>
  <cols>
    <col min="1" max="1" width="8.625" style="218" customWidth="1"/>
    <col min="2" max="2" width="33.625" style="219" customWidth="1"/>
    <col min="3" max="3" width="7.125" style="219" customWidth="1"/>
    <col min="4" max="6" width="11.625" style="220" customWidth="1"/>
    <col min="7" max="7" width="9.5" style="221" customWidth="1"/>
    <col min="8" max="12" width="9.5" style="219" customWidth="1"/>
    <col min="13" max="13" width="14.75" style="219" customWidth="1"/>
    <col min="14" max="38" width="9.5" style="219" customWidth="1"/>
    <col min="39" max="16384" width="9" style="219"/>
  </cols>
  <sheetData>
    <row r="1" s="217" customFormat="1" ht="30" customHeight="1" spans="1:14">
      <c r="A1" s="222" t="s">
        <v>19</v>
      </c>
      <c r="B1" s="222"/>
      <c r="C1" s="222"/>
      <c r="D1" s="222"/>
      <c r="E1" s="222"/>
      <c r="F1" s="222"/>
      <c r="G1" s="223"/>
      <c r="H1" s="224"/>
      <c r="I1" s="224"/>
      <c r="J1" s="224"/>
      <c r="K1" s="224"/>
      <c r="L1" s="224"/>
      <c r="M1" s="224"/>
      <c r="N1" s="224"/>
    </row>
    <row r="2" s="217" customFormat="1" customHeight="1" spans="1:14">
      <c r="A2" s="12" t="str">
        <f>汇总表!A2</f>
        <v>合同段编号：A1</v>
      </c>
      <c r="B2" s="12"/>
      <c r="C2" s="225"/>
      <c r="D2" s="226"/>
      <c r="E2" s="15" t="s">
        <v>2</v>
      </c>
      <c r="F2" s="15"/>
      <c r="G2" s="223"/>
      <c r="H2" s="224"/>
      <c r="I2" s="224"/>
      <c r="J2" s="224"/>
      <c r="K2" s="224"/>
      <c r="L2" s="224"/>
      <c r="M2" s="224"/>
      <c r="N2" s="224"/>
    </row>
    <row r="3" s="217" customFormat="1" ht="27.95" customHeight="1" spans="1:14">
      <c r="A3" s="227" t="s">
        <v>20</v>
      </c>
      <c r="B3" s="227" t="s">
        <v>21</v>
      </c>
      <c r="C3" s="26" t="s">
        <v>22</v>
      </c>
      <c r="D3" s="228" t="s">
        <v>23</v>
      </c>
      <c r="E3" s="229" t="s">
        <v>24</v>
      </c>
      <c r="F3" s="229" t="s">
        <v>25</v>
      </c>
      <c r="G3" s="230" t="s">
        <v>26</v>
      </c>
      <c r="H3" s="224" t="s">
        <v>27</v>
      </c>
      <c r="I3" s="224" t="s">
        <v>28</v>
      </c>
      <c r="J3" s="241" t="s">
        <v>29</v>
      </c>
      <c r="K3" s="224" t="s">
        <v>30</v>
      </c>
      <c r="L3" s="224"/>
      <c r="M3" s="224"/>
      <c r="N3" s="224"/>
    </row>
    <row r="4" s="217" customFormat="1" ht="27.95" customHeight="1" spans="1:14">
      <c r="A4" s="227" t="s">
        <v>31</v>
      </c>
      <c r="B4" s="231" t="s">
        <v>32</v>
      </c>
      <c r="C4" s="232"/>
      <c r="D4" s="22"/>
      <c r="E4" s="233"/>
      <c r="F4" s="234"/>
      <c r="G4" s="230"/>
      <c r="H4" s="224"/>
      <c r="I4" s="224"/>
      <c r="J4" s="224"/>
      <c r="K4" s="224"/>
      <c r="L4" s="224"/>
      <c r="M4" s="224"/>
      <c r="N4" s="224"/>
    </row>
    <row r="5" s="217" customFormat="1" ht="27.95" customHeight="1" spans="1:14">
      <c r="A5" s="227" t="s">
        <v>33</v>
      </c>
      <c r="B5" s="231" t="s">
        <v>34</v>
      </c>
      <c r="C5" s="232"/>
      <c r="D5" s="22"/>
      <c r="E5" s="233"/>
      <c r="F5" s="234"/>
      <c r="G5" s="230"/>
      <c r="H5" s="224"/>
      <c r="I5" s="224"/>
      <c r="J5" s="224"/>
      <c r="K5" s="224"/>
      <c r="L5" s="224"/>
      <c r="M5" s="224"/>
      <c r="N5" s="224"/>
    </row>
    <row r="6" s="217" customFormat="1" ht="27.95" customHeight="1" spans="1:14">
      <c r="A6" s="227" t="s">
        <v>35</v>
      </c>
      <c r="B6" s="231" t="s">
        <v>36</v>
      </c>
      <c r="C6" s="232" t="s">
        <v>37</v>
      </c>
      <c r="D6" s="22"/>
      <c r="E6" s="233"/>
      <c r="F6" s="234">
        <f>ROUND(SUM(F8:F38,汇总表!D5:D10)*0.3%,0)</f>
        <v>0</v>
      </c>
      <c r="G6" s="230"/>
      <c r="H6" s="224"/>
      <c r="I6" s="224"/>
      <c r="J6" s="224"/>
      <c r="K6" s="224"/>
      <c r="L6" s="224"/>
      <c r="M6" s="224"/>
      <c r="N6" s="224"/>
    </row>
    <row r="7" s="217" customFormat="1" ht="27.95" customHeight="1" spans="1:14">
      <c r="A7" s="227" t="s">
        <v>38</v>
      </c>
      <c r="B7" s="231" t="s">
        <v>39</v>
      </c>
      <c r="C7" s="232" t="s">
        <v>37</v>
      </c>
      <c r="D7" s="22"/>
      <c r="E7" s="233"/>
      <c r="F7" s="234"/>
      <c r="G7" s="230"/>
      <c r="H7" s="224"/>
      <c r="I7" s="224"/>
      <c r="J7" s="224"/>
      <c r="K7" s="224"/>
      <c r="L7" s="224"/>
      <c r="M7" s="224"/>
      <c r="N7" s="224"/>
    </row>
    <row r="8" s="217" customFormat="1" ht="27.95" customHeight="1" spans="1:14">
      <c r="A8" s="227" t="s">
        <v>40</v>
      </c>
      <c r="B8" s="231" t="s">
        <v>41</v>
      </c>
      <c r="C8" s="232"/>
      <c r="D8" s="22"/>
      <c r="E8" s="233"/>
      <c r="F8" s="234"/>
      <c r="G8" s="230"/>
      <c r="H8" s="224"/>
      <c r="I8" s="224"/>
      <c r="J8" s="224"/>
      <c r="K8" s="224"/>
      <c r="L8" s="224"/>
      <c r="M8" s="224"/>
      <c r="N8" s="224"/>
    </row>
    <row r="9" s="217" customFormat="1" ht="27.95" customHeight="1" spans="1:14">
      <c r="A9" s="227" t="s">
        <v>42</v>
      </c>
      <c r="B9" s="231" t="s">
        <v>43</v>
      </c>
      <c r="C9" s="232" t="s">
        <v>37</v>
      </c>
      <c r="D9" s="22"/>
      <c r="E9" s="233"/>
      <c r="F9" s="234"/>
      <c r="G9" s="230"/>
      <c r="H9" s="224"/>
      <c r="I9" s="224"/>
      <c r="J9" s="224"/>
      <c r="K9" s="224"/>
      <c r="L9" s="224"/>
      <c r="M9" s="224"/>
      <c r="N9" s="224"/>
    </row>
    <row r="10" s="217" customFormat="1" ht="27.95" customHeight="1" spans="1:14">
      <c r="A10" s="227" t="s">
        <v>44</v>
      </c>
      <c r="B10" s="231" t="s">
        <v>45</v>
      </c>
      <c r="C10" s="232" t="s">
        <v>37</v>
      </c>
      <c r="D10" s="22"/>
      <c r="E10" s="233"/>
      <c r="F10" s="234"/>
      <c r="G10" s="230"/>
      <c r="H10" s="224"/>
      <c r="I10" s="224"/>
      <c r="J10" s="224"/>
      <c r="K10" s="224"/>
      <c r="L10" s="224"/>
      <c r="M10" s="224"/>
      <c r="N10" s="224"/>
    </row>
    <row r="11" s="217" customFormat="1" ht="27.95" customHeight="1" spans="1:14">
      <c r="A11" s="227" t="s">
        <v>46</v>
      </c>
      <c r="B11" s="235" t="s">
        <v>47</v>
      </c>
      <c r="C11" s="232" t="s">
        <v>37</v>
      </c>
      <c r="D11" s="22"/>
      <c r="E11" s="233"/>
      <c r="F11" s="234"/>
      <c r="G11" s="230"/>
      <c r="H11" s="224"/>
      <c r="I11" s="224"/>
      <c r="J11" s="224"/>
      <c r="K11" s="224"/>
      <c r="L11" s="224"/>
      <c r="M11" s="224"/>
      <c r="N11" s="224"/>
    </row>
    <row r="12" s="217" customFormat="1" ht="27.95" customHeight="1" spans="1:14">
      <c r="A12" s="227" t="s">
        <v>48</v>
      </c>
      <c r="B12" s="231" t="s">
        <v>49</v>
      </c>
      <c r="C12" s="232" t="s">
        <v>37</v>
      </c>
      <c r="D12" s="22"/>
      <c r="E12" s="233"/>
      <c r="F12" s="234"/>
      <c r="G12" s="230"/>
      <c r="H12" s="224"/>
      <c r="I12" s="224"/>
      <c r="J12" s="224"/>
      <c r="K12" s="224"/>
      <c r="L12" s="224"/>
      <c r="M12" s="224"/>
      <c r="N12" s="224"/>
    </row>
    <row r="13" s="217" customFormat="1" ht="27.95" customHeight="1" spans="1:14">
      <c r="A13" s="227" t="s">
        <v>50</v>
      </c>
      <c r="B13" s="231" t="s">
        <v>51</v>
      </c>
      <c r="C13" s="232"/>
      <c r="D13" s="22"/>
      <c r="E13" s="233"/>
      <c r="F13" s="234"/>
      <c r="G13" s="230"/>
      <c r="H13" s="224"/>
      <c r="I13" s="224"/>
      <c r="J13" s="224"/>
      <c r="K13" s="224"/>
      <c r="L13" s="224"/>
      <c r="M13" s="224"/>
      <c r="N13" s="224"/>
    </row>
    <row r="14" s="217" customFormat="1" ht="27.95" customHeight="1" spans="1:14">
      <c r="A14" s="227" t="s">
        <v>52</v>
      </c>
      <c r="B14" s="231" t="s">
        <v>53</v>
      </c>
      <c r="C14" s="232"/>
      <c r="D14" s="22"/>
      <c r="E14" s="233"/>
      <c r="F14" s="234"/>
      <c r="G14" s="230"/>
      <c r="H14" s="224"/>
      <c r="I14" s="224"/>
      <c r="J14" s="224"/>
      <c r="K14" s="224"/>
      <c r="L14" s="224"/>
      <c r="M14" s="224"/>
      <c r="N14" s="224"/>
    </row>
    <row r="15" s="217" customFormat="1" ht="27.95" customHeight="1" spans="1:14">
      <c r="A15" s="227" t="s">
        <v>35</v>
      </c>
      <c r="B15" s="231" t="s">
        <v>54</v>
      </c>
      <c r="C15" s="232"/>
      <c r="D15" s="22"/>
      <c r="E15" s="233"/>
      <c r="F15" s="234"/>
      <c r="G15" s="230"/>
      <c r="H15" s="224"/>
      <c r="I15" s="224"/>
      <c r="J15" s="224"/>
      <c r="K15" s="224"/>
      <c r="L15" s="224"/>
      <c r="M15" s="224"/>
      <c r="N15" s="224"/>
    </row>
    <row r="16" s="217" customFormat="1" ht="27.95" customHeight="1" spans="1:14">
      <c r="A16" s="227" t="s">
        <v>55</v>
      </c>
      <c r="B16" s="231" t="s">
        <v>56</v>
      </c>
      <c r="C16" s="232" t="s">
        <v>57</v>
      </c>
      <c r="D16" s="22">
        <f>G16</f>
        <v>0</v>
      </c>
      <c r="E16" s="233"/>
      <c r="F16" s="234" t="str">
        <f>IF(D16&gt;0,ROUND(D16*E16,0),"")</f>
        <v/>
      </c>
      <c r="G16" s="230">
        <f>SUM(H16:K16)</f>
        <v>0</v>
      </c>
      <c r="H16" s="236"/>
      <c r="I16" s="224"/>
      <c r="J16" s="224"/>
      <c r="K16" s="224"/>
      <c r="L16" s="224"/>
      <c r="M16" s="224"/>
      <c r="N16" s="224"/>
    </row>
    <row r="17" s="217" customFormat="1" ht="27.95" customHeight="1" spans="1:14">
      <c r="A17" s="227" t="s">
        <v>58</v>
      </c>
      <c r="B17" s="231" t="s">
        <v>59</v>
      </c>
      <c r="C17" s="232" t="s">
        <v>57</v>
      </c>
      <c r="D17" s="22">
        <f t="shared" ref="D17:D22" si="0">G17</f>
        <v>0.11</v>
      </c>
      <c r="E17" s="237"/>
      <c r="F17" s="234">
        <f>IF(D17&gt;0,ROUND(D17*E17,0),"")</f>
        <v>0</v>
      </c>
      <c r="G17" s="230">
        <f t="shared" ref="G17:G42" si="1">SUM(H17:K17)</f>
        <v>0.11</v>
      </c>
      <c r="H17" s="236">
        <v>0.11</v>
      </c>
      <c r="I17" s="224"/>
      <c r="J17" s="224"/>
      <c r="K17" s="224"/>
      <c r="L17" s="224"/>
      <c r="M17" s="224"/>
      <c r="N17" s="224"/>
    </row>
    <row r="18" s="217" customFormat="1" ht="27.95" customHeight="1" spans="1:14">
      <c r="A18" s="227" t="s">
        <v>60</v>
      </c>
      <c r="B18" s="231" t="s">
        <v>61</v>
      </c>
      <c r="C18" s="232" t="s">
        <v>57</v>
      </c>
      <c r="D18" s="22">
        <f t="shared" si="0"/>
        <v>0</v>
      </c>
      <c r="E18" s="237"/>
      <c r="F18" s="234"/>
      <c r="G18" s="230">
        <f t="shared" si="1"/>
        <v>0</v>
      </c>
      <c r="H18" s="238"/>
      <c r="I18" s="224"/>
      <c r="J18" s="224"/>
      <c r="K18" s="224"/>
      <c r="L18" s="224"/>
      <c r="M18" s="224"/>
      <c r="N18" s="224"/>
    </row>
    <row r="19" s="217" customFormat="1" ht="27.95" customHeight="1" spans="1:14">
      <c r="A19" s="227" t="s">
        <v>62</v>
      </c>
      <c r="B19" s="231" t="s">
        <v>63</v>
      </c>
      <c r="C19" s="232" t="s">
        <v>57</v>
      </c>
      <c r="D19" s="22">
        <f t="shared" si="0"/>
        <v>0</v>
      </c>
      <c r="E19" s="233"/>
      <c r="F19" s="234" t="str">
        <f>IF(D19&gt;0,ROUND(D19*E19,0),"")</f>
        <v/>
      </c>
      <c r="G19" s="230">
        <f t="shared" si="1"/>
        <v>0</v>
      </c>
      <c r="H19" s="238"/>
      <c r="I19" s="224"/>
      <c r="J19" s="224"/>
      <c r="K19" s="224"/>
      <c r="L19" s="224"/>
      <c r="M19" s="224"/>
      <c r="N19" s="224"/>
    </row>
    <row r="20" s="217" customFormat="1" ht="27.95" customHeight="1" spans="1:14">
      <c r="A20" s="227" t="s">
        <v>64</v>
      </c>
      <c r="B20" s="231" t="s">
        <v>65</v>
      </c>
      <c r="C20" s="232" t="s">
        <v>57</v>
      </c>
      <c r="D20" s="22">
        <f t="shared" si="0"/>
        <v>0</v>
      </c>
      <c r="E20" s="237"/>
      <c r="F20" s="234" t="str">
        <f>IF(D20&gt;0,ROUND(D20*E20,0),"")</f>
        <v/>
      </c>
      <c r="G20" s="230">
        <f t="shared" ref="G20" si="2">SUM(H20:K20)</f>
        <v>0</v>
      </c>
      <c r="H20" s="238"/>
      <c r="I20" s="224"/>
      <c r="J20" s="224"/>
      <c r="K20" s="224"/>
      <c r="L20" s="224"/>
      <c r="M20" s="224"/>
      <c r="N20" s="224"/>
    </row>
    <row r="21" s="217" customFormat="1" ht="27.95" customHeight="1" spans="1:14">
      <c r="A21" s="227" t="s">
        <v>38</v>
      </c>
      <c r="B21" s="231" t="s">
        <v>66</v>
      </c>
      <c r="C21" s="232" t="s">
        <v>67</v>
      </c>
      <c r="D21" s="22">
        <f t="shared" si="0"/>
        <v>0</v>
      </c>
      <c r="E21" s="237"/>
      <c r="F21" s="234" t="str">
        <f>IF(D21&gt;0,ROUND(D21*E21,0),"")</f>
        <v/>
      </c>
      <c r="G21" s="230">
        <f t="shared" si="1"/>
        <v>0</v>
      </c>
      <c r="H21" s="224"/>
      <c r="I21" s="236"/>
      <c r="J21" s="224"/>
      <c r="K21" s="224"/>
      <c r="L21" s="224"/>
      <c r="M21" s="224"/>
      <c r="N21" s="224"/>
    </row>
    <row r="22" s="217" customFormat="1" ht="27.95" customHeight="1" spans="1:14">
      <c r="A22" s="227" t="s">
        <v>68</v>
      </c>
      <c r="B22" s="231" t="s">
        <v>69</v>
      </c>
      <c r="C22" s="232" t="s">
        <v>70</v>
      </c>
      <c r="D22" s="22">
        <f t="shared" si="0"/>
        <v>4</v>
      </c>
      <c r="E22" s="237"/>
      <c r="F22" s="234">
        <f>IF(D22&gt;0,ROUND(D22*E22,0),"")</f>
        <v>0</v>
      </c>
      <c r="G22" s="230">
        <f t="shared" si="1"/>
        <v>4</v>
      </c>
      <c r="H22" s="224"/>
      <c r="I22" s="236">
        <v>4</v>
      </c>
      <c r="J22" s="224"/>
      <c r="K22" s="224"/>
      <c r="L22" s="224"/>
      <c r="M22" s="224"/>
      <c r="N22" s="224"/>
    </row>
    <row r="23" s="217" customFormat="1" ht="27.95" customHeight="1" spans="1:14">
      <c r="A23" s="227" t="s">
        <v>71</v>
      </c>
      <c r="B23" s="231" t="s">
        <v>72</v>
      </c>
      <c r="C23" s="232" t="s">
        <v>67</v>
      </c>
      <c r="D23" s="22">
        <f t="shared" ref="D23" si="3">G23</f>
        <v>0</v>
      </c>
      <c r="E23" s="237"/>
      <c r="F23" s="234" t="str">
        <f>IF(D23&gt;0,ROUND(D23*E23,0),"")</f>
        <v/>
      </c>
      <c r="G23" s="230">
        <f t="shared" si="1"/>
        <v>0</v>
      </c>
      <c r="H23" s="224"/>
      <c r="I23" s="224"/>
      <c r="J23" s="224"/>
      <c r="K23" s="224"/>
      <c r="L23" s="224"/>
      <c r="M23" s="224"/>
      <c r="N23" s="224"/>
    </row>
    <row r="24" s="217" customFormat="1" ht="27.95" customHeight="1" spans="1:14">
      <c r="A24" s="227" t="s">
        <v>73</v>
      </c>
      <c r="B24" s="231" t="s">
        <v>30</v>
      </c>
      <c r="C24" s="232" t="s">
        <v>37</v>
      </c>
      <c r="D24" s="22"/>
      <c r="E24" s="237"/>
      <c r="F24" s="234"/>
      <c r="G24" s="230">
        <f t="shared" si="1"/>
        <v>462</v>
      </c>
      <c r="H24" s="224"/>
      <c r="I24" s="224"/>
      <c r="J24" s="224"/>
      <c r="K24" s="236">
        <v>462</v>
      </c>
      <c r="L24" s="224"/>
      <c r="M24" s="242"/>
      <c r="N24" s="224"/>
    </row>
    <row r="25" s="217" customFormat="1" ht="27.95" customHeight="1" spans="1:14">
      <c r="A25" s="227" t="s">
        <v>74</v>
      </c>
      <c r="B25" s="256" t="s">
        <v>75</v>
      </c>
      <c r="C25" s="232" t="s">
        <v>37</v>
      </c>
      <c r="D25" s="22">
        <v>1</v>
      </c>
      <c r="E25" s="237"/>
      <c r="F25" s="234"/>
      <c r="G25" s="230">
        <f t="shared" si="1"/>
        <v>0</v>
      </c>
      <c r="H25" s="224"/>
      <c r="I25" s="224"/>
      <c r="J25" s="224"/>
      <c r="K25" s="224"/>
      <c r="L25" s="224"/>
      <c r="M25" s="224"/>
      <c r="N25" s="224"/>
    </row>
    <row r="26" s="217" customFormat="1" ht="27.95" customHeight="1" spans="1:14">
      <c r="A26" s="227" t="s">
        <v>76</v>
      </c>
      <c r="B26" s="256" t="s">
        <v>77</v>
      </c>
      <c r="C26" s="232" t="s">
        <v>37</v>
      </c>
      <c r="D26" s="22">
        <v>1</v>
      </c>
      <c r="E26" s="237"/>
      <c r="F26" s="234"/>
      <c r="G26" s="230">
        <f t="shared" si="1"/>
        <v>0</v>
      </c>
      <c r="H26" s="224"/>
      <c r="I26" s="224"/>
      <c r="J26" s="224"/>
      <c r="K26" s="224"/>
      <c r="L26" s="224"/>
      <c r="M26" s="224"/>
      <c r="N26" s="224"/>
    </row>
    <row r="27" s="217" customFormat="1" ht="27.95" customHeight="1" spans="1:14">
      <c r="A27" s="227" t="s">
        <v>78</v>
      </c>
      <c r="B27" s="231" t="s">
        <v>79</v>
      </c>
      <c r="C27" s="232"/>
      <c r="D27" s="22"/>
      <c r="E27" s="237"/>
      <c r="F27" s="234"/>
      <c r="G27" s="230">
        <f t="shared" si="1"/>
        <v>0</v>
      </c>
      <c r="H27" s="224"/>
      <c r="I27" s="224"/>
      <c r="J27" s="224"/>
      <c r="K27" s="224"/>
      <c r="L27" s="224"/>
      <c r="M27" s="224"/>
      <c r="N27" s="224"/>
    </row>
    <row r="28" s="217" customFormat="1" ht="27.95" customHeight="1" spans="1:14">
      <c r="A28" s="227" t="s">
        <v>80</v>
      </c>
      <c r="B28" s="231" t="s">
        <v>79</v>
      </c>
      <c r="C28" s="232" t="s">
        <v>37</v>
      </c>
      <c r="D28" s="22">
        <v>1</v>
      </c>
      <c r="E28" s="237"/>
      <c r="F28" s="234"/>
      <c r="G28" s="230">
        <f t="shared" si="1"/>
        <v>0</v>
      </c>
      <c r="H28" s="224"/>
      <c r="I28" s="224"/>
      <c r="J28" s="224"/>
      <c r="K28" s="224"/>
      <c r="L28" s="224"/>
      <c r="M28" s="224"/>
      <c r="N28" s="224"/>
    </row>
    <row r="29" s="217" customFormat="1" ht="27.95" customHeight="1" spans="1:14">
      <c r="A29" s="227" t="s">
        <v>81</v>
      </c>
      <c r="B29" s="231" t="s">
        <v>82</v>
      </c>
      <c r="C29" s="232"/>
      <c r="D29" s="22"/>
      <c r="E29" s="237"/>
      <c r="F29" s="234"/>
      <c r="G29" s="230">
        <f t="shared" si="1"/>
        <v>0</v>
      </c>
      <c r="H29" s="224"/>
      <c r="I29" s="224"/>
      <c r="J29" s="224"/>
      <c r="K29" s="224"/>
      <c r="L29" s="224"/>
      <c r="M29" s="224"/>
      <c r="N29" s="224"/>
    </row>
    <row r="30" s="217" customFormat="1" ht="27.95" customHeight="1" spans="1:14">
      <c r="A30" s="227" t="s">
        <v>83</v>
      </c>
      <c r="B30" s="231" t="s">
        <v>84</v>
      </c>
      <c r="C30" s="232"/>
      <c r="D30" s="22"/>
      <c r="E30" s="237"/>
      <c r="F30" s="234"/>
      <c r="G30" s="230">
        <f t="shared" si="1"/>
        <v>0</v>
      </c>
      <c r="H30" s="224"/>
      <c r="I30" s="224"/>
      <c r="J30" s="224"/>
      <c r="K30" s="224"/>
      <c r="L30" s="224"/>
      <c r="M30" s="224"/>
      <c r="N30" s="224"/>
    </row>
    <row r="31" s="217" customFormat="1" ht="27.95" customHeight="1" spans="1:14">
      <c r="A31" s="227" t="s">
        <v>35</v>
      </c>
      <c r="B31" s="231" t="s">
        <v>85</v>
      </c>
      <c r="C31" s="232" t="s">
        <v>86</v>
      </c>
      <c r="D31" s="22">
        <v>1</v>
      </c>
      <c r="E31" s="237"/>
      <c r="F31" s="234">
        <f t="shared" ref="F31:F40" si="4">IF(D31&gt;0,ROUND(D31*E31,0),"")</f>
        <v>0</v>
      </c>
      <c r="G31" s="230">
        <f t="shared" si="1"/>
        <v>0</v>
      </c>
      <c r="H31" s="224"/>
      <c r="I31" s="224"/>
      <c r="J31" s="224"/>
      <c r="K31" s="224"/>
      <c r="L31" s="224"/>
      <c r="M31" s="224"/>
      <c r="N31" s="224"/>
    </row>
    <row r="32" s="217" customFormat="1" ht="27.95" customHeight="1" spans="1:14">
      <c r="A32" s="227" t="s">
        <v>38</v>
      </c>
      <c r="B32" s="231" t="s">
        <v>87</v>
      </c>
      <c r="C32" s="232" t="s">
        <v>86</v>
      </c>
      <c r="D32" s="22">
        <v>1</v>
      </c>
      <c r="E32" s="237"/>
      <c r="F32" s="234">
        <f t="shared" si="4"/>
        <v>0</v>
      </c>
      <c r="G32" s="230">
        <f t="shared" si="1"/>
        <v>0</v>
      </c>
      <c r="H32" s="224"/>
      <c r="I32" s="224"/>
      <c r="J32" s="224"/>
      <c r="K32" s="224"/>
      <c r="L32" s="224"/>
      <c r="M32" s="224"/>
      <c r="N32" s="224"/>
    </row>
    <row r="33" s="217" customFormat="1" ht="27.95" customHeight="1" spans="1:14">
      <c r="A33" s="227" t="s">
        <v>68</v>
      </c>
      <c r="B33" s="231" t="s">
        <v>88</v>
      </c>
      <c r="C33" s="232" t="s">
        <v>86</v>
      </c>
      <c r="D33" s="22"/>
      <c r="E33" s="237"/>
      <c r="F33" s="234" t="str">
        <f t="shared" si="4"/>
        <v/>
      </c>
      <c r="G33" s="230">
        <f t="shared" si="1"/>
        <v>0</v>
      </c>
      <c r="H33" s="224"/>
      <c r="I33" s="224"/>
      <c r="J33" s="224"/>
      <c r="K33" s="224"/>
      <c r="L33" s="224"/>
      <c r="M33" s="224"/>
      <c r="N33" s="224"/>
    </row>
    <row r="34" s="217" customFormat="1" ht="27.95" customHeight="1" spans="1:14">
      <c r="A34" s="227" t="s">
        <v>89</v>
      </c>
      <c r="B34" s="231" t="s">
        <v>90</v>
      </c>
      <c r="C34" s="232"/>
      <c r="D34" s="22"/>
      <c r="E34" s="233"/>
      <c r="F34" s="234" t="str">
        <f t="shared" si="4"/>
        <v/>
      </c>
      <c r="G34" s="230">
        <f t="shared" si="1"/>
        <v>0</v>
      </c>
      <c r="H34" s="224"/>
      <c r="I34" s="224"/>
      <c r="J34" s="224"/>
      <c r="K34" s="224"/>
      <c r="L34" s="224"/>
      <c r="M34" s="224"/>
      <c r="N34" s="224"/>
    </row>
    <row r="35" s="217" customFormat="1" ht="27.95" customHeight="1" spans="1:14">
      <c r="A35" s="227" t="s">
        <v>91</v>
      </c>
      <c r="B35" s="231" t="s">
        <v>92</v>
      </c>
      <c r="C35" s="232"/>
      <c r="D35" s="22"/>
      <c r="E35" s="233"/>
      <c r="F35" s="234" t="str">
        <f t="shared" si="4"/>
        <v/>
      </c>
      <c r="G35" s="230">
        <f t="shared" si="1"/>
        <v>0</v>
      </c>
      <c r="H35" s="224"/>
      <c r="I35" s="224"/>
      <c r="J35" s="224"/>
      <c r="K35" s="224"/>
      <c r="L35" s="224"/>
      <c r="M35" s="224"/>
      <c r="N35" s="224"/>
    </row>
    <row r="36" s="217" customFormat="1" ht="27.95" customHeight="1" spans="1:14">
      <c r="A36" s="227" t="s">
        <v>38</v>
      </c>
      <c r="B36" s="231" t="s">
        <v>93</v>
      </c>
      <c r="C36" s="232" t="s">
        <v>94</v>
      </c>
      <c r="D36" s="22">
        <f>G36</f>
        <v>30</v>
      </c>
      <c r="E36" s="233"/>
      <c r="F36" s="234">
        <f t="shared" si="4"/>
        <v>0</v>
      </c>
      <c r="G36" s="230">
        <f t="shared" si="1"/>
        <v>30</v>
      </c>
      <c r="H36" s="224"/>
      <c r="I36" s="224"/>
      <c r="J36" s="236">
        <v>30</v>
      </c>
      <c r="K36" s="224"/>
      <c r="L36" s="224"/>
      <c r="M36" s="224"/>
      <c r="N36" s="224"/>
    </row>
    <row r="37" s="217" customFormat="1" ht="27.95" customHeight="1" spans="1:14">
      <c r="A37" s="227" t="s">
        <v>68</v>
      </c>
      <c r="B37" s="231" t="s">
        <v>95</v>
      </c>
      <c r="C37" s="232" t="s">
        <v>96</v>
      </c>
      <c r="D37" s="22">
        <f t="shared" ref="D37:D39" si="5">G37</f>
        <v>8</v>
      </c>
      <c r="E37" s="233"/>
      <c r="F37" s="234">
        <f t="shared" si="4"/>
        <v>0</v>
      </c>
      <c r="G37" s="230">
        <f t="shared" si="1"/>
        <v>8</v>
      </c>
      <c r="H37" s="224"/>
      <c r="I37" s="224"/>
      <c r="J37" s="236">
        <v>8</v>
      </c>
      <c r="K37" s="224"/>
      <c r="L37" s="224"/>
      <c r="M37" s="224"/>
      <c r="N37" s="224"/>
    </row>
    <row r="38" s="217" customFormat="1" ht="27.95" customHeight="1" spans="1:14">
      <c r="A38" s="227" t="s">
        <v>71</v>
      </c>
      <c r="B38" s="231" t="s">
        <v>97</v>
      </c>
      <c r="C38" s="232" t="s">
        <v>98</v>
      </c>
      <c r="D38" s="22">
        <f t="shared" si="5"/>
        <v>4</v>
      </c>
      <c r="E38" s="233"/>
      <c r="F38" s="234">
        <f t="shared" si="4"/>
        <v>0</v>
      </c>
      <c r="G38" s="230">
        <f t="shared" si="1"/>
        <v>4</v>
      </c>
      <c r="H38" s="224"/>
      <c r="I38" s="224"/>
      <c r="J38" s="236">
        <v>4</v>
      </c>
      <c r="K38" s="224"/>
      <c r="L38" s="224"/>
      <c r="M38" s="224"/>
      <c r="N38" s="224"/>
    </row>
    <row r="39" s="217" customFormat="1" ht="27.95" customHeight="1" spans="1:14">
      <c r="A39" s="227" t="s">
        <v>99</v>
      </c>
      <c r="B39" s="231" t="s">
        <v>100</v>
      </c>
      <c r="C39" s="232" t="s">
        <v>101</v>
      </c>
      <c r="D39" s="22">
        <f t="shared" si="5"/>
        <v>2</v>
      </c>
      <c r="E39" s="233"/>
      <c r="F39" s="234">
        <f t="shared" si="4"/>
        <v>0</v>
      </c>
      <c r="G39" s="230">
        <f t="shared" si="1"/>
        <v>2</v>
      </c>
      <c r="H39" s="224"/>
      <c r="I39" s="224"/>
      <c r="J39" s="236">
        <v>2</v>
      </c>
      <c r="K39" s="224"/>
      <c r="L39" s="224"/>
      <c r="M39" s="224"/>
      <c r="N39" s="224"/>
    </row>
    <row r="40" s="217" customFormat="1" ht="27.95" customHeight="1" spans="1:14">
      <c r="A40" s="227"/>
      <c r="B40" s="231"/>
      <c r="C40" s="232"/>
      <c r="D40" s="22">
        <f t="shared" ref="D40" si="6">G40</f>
        <v>0</v>
      </c>
      <c r="E40" s="233"/>
      <c r="F40" s="234" t="str">
        <f t="shared" si="4"/>
        <v/>
      </c>
      <c r="G40" s="230">
        <f t="shared" si="1"/>
        <v>0</v>
      </c>
      <c r="H40" s="224"/>
      <c r="I40" s="224"/>
      <c r="J40" s="238"/>
      <c r="K40" s="224"/>
      <c r="L40" s="224"/>
      <c r="M40" s="224"/>
      <c r="N40" s="224"/>
    </row>
    <row r="41" s="217" customFormat="1" ht="27.95" customHeight="1" spans="1:14">
      <c r="A41" s="227"/>
      <c r="B41" s="231"/>
      <c r="C41" s="232"/>
      <c r="D41" s="239"/>
      <c r="E41" s="233"/>
      <c r="F41" s="234"/>
      <c r="G41" s="230">
        <f t="shared" si="1"/>
        <v>0</v>
      </c>
      <c r="H41" s="224"/>
      <c r="I41" s="224"/>
      <c r="J41" s="224"/>
      <c r="K41" s="224"/>
      <c r="L41" s="224"/>
      <c r="M41" s="224"/>
      <c r="N41" s="224"/>
    </row>
    <row r="42" s="217" customFormat="1" ht="27.95" customHeight="1" spans="1:14">
      <c r="A42" s="227"/>
      <c r="B42" s="231"/>
      <c r="C42" s="232"/>
      <c r="D42" s="239"/>
      <c r="E42" s="233"/>
      <c r="F42" s="234"/>
      <c r="G42" s="230">
        <f t="shared" si="1"/>
        <v>0</v>
      </c>
      <c r="H42" s="224"/>
      <c r="I42" s="224"/>
      <c r="J42" s="224"/>
      <c r="K42" s="224"/>
      <c r="L42" s="224"/>
      <c r="M42" s="224"/>
      <c r="N42" s="224"/>
    </row>
    <row r="43" ht="27.95" customHeight="1" spans="1:7">
      <c r="A43" s="32" t="s">
        <v>102</v>
      </c>
      <c r="B43" s="32"/>
      <c r="C43" s="32"/>
      <c r="D43" s="33">
        <f ca="1">SUM(INDIRECT("F4:F"&amp;ROW()-1))</f>
        <v>0</v>
      </c>
      <c r="E43" s="33"/>
      <c r="F43" s="34" t="s">
        <v>103</v>
      </c>
      <c r="G43" s="240"/>
    </row>
  </sheetData>
  <mergeCells count="5">
    <mergeCell ref="A1:F1"/>
    <mergeCell ref="A2:B2"/>
    <mergeCell ref="E2:F2"/>
    <mergeCell ref="A43:C43"/>
    <mergeCell ref="D43:E43"/>
  </mergeCells>
  <pageMargins left="0.984027777777778" right="0.786805555555556" top="0.984027777777778" bottom="0.984027777777778" header="0.511805555555556" footer="0.511805555555556"/>
  <pageSetup paperSize="9" orientation="portrait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Y146"/>
  <sheetViews>
    <sheetView showZeros="0" workbookViewId="0">
      <pane xSplit="6" ySplit="3" topLeftCell="G4" activePane="bottomRight" state="frozenSplit"/>
      <selection/>
      <selection pane="topRight"/>
      <selection pane="bottomLeft"/>
      <selection pane="bottomRight" activeCell="A1" sqref="$A1:$XFD1"/>
    </sheetView>
  </sheetViews>
  <sheetFormatPr defaultColWidth="9" defaultRowHeight="24.95" customHeight="1"/>
  <cols>
    <col min="1" max="1" width="8.625" style="185" customWidth="1"/>
    <col min="2" max="2" width="33.625" style="186" customWidth="1"/>
    <col min="3" max="3" width="7.125" style="9" customWidth="1"/>
    <col min="4" max="4" width="11.625" style="187" customWidth="1"/>
    <col min="5" max="5" width="11.625" style="138" customWidth="1"/>
    <col min="6" max="6" width="11.625" style="188" customWidth="1"/>
    <col min="7" max="7" width="9.5" style="189" customWidth="1"/>
    <col min="8" max="11" width="9.5" style="35" customWidth="1"/>
    <col min="12" max="13" width="8.75" style="35" customWidth="1"/>
    <col min="14" max="19" width="9.5" style="35" customWidth="1"/>
    <col min="20" max="20" width="10.375" style="183" customWidth="1"/>
    <col min="21" max="24" width="9.5" style="183" customWidth="1"/>
    <col min="25" max="25" width="11.375" style="183" customWidth="1"/>
    <col min="26" max="16384" width="9" style="2"/>
  </cols>
  <sheetData>
    <row r="1" s="1" customFormat="1" ht="30" customHeight="1" spans="1:19">
      <c r="A1" s="10" t="s">
        <v>104</v>
      </c>
      <c r="B1" s="10"/>
      <c r="C1" s="10"/>
      <c r="D1" s="190"/>
      <c r="E1" s="10"/>
      <c r="F1" s="10"/>
      <c r="G1" s="191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ht="20.1" customHeight="1" spans="1:25">
      <c r="A2" s="50" t="str">
        <f>汇总表!A2</f>
        <v>合同段编号：A1</v>
      </c>
      <c r="B2" s="50"/>
      <c r="C2" s="13"/>
      <c r="D2" s="164"/>
      <c r="E2" s="149" t="s">
        <v>2</v>
      </c>
      <c r="F2" s="149"/>
      <c r="T2" s="200" t="s">
        <v>105</v>
      </c>
      <c r="U2" s="200" t="s">
        <v>105</v>
      </c>
      <c r="V2" s="200" t="s">
        <v>105</v>
      </c>
      <c r="Y2" s="200" t="s">
        <v>105</v>
      </c>
    </row>
    <row r="3" ht="32.25" customHeight="1" spans="1:25">
      <c r="A3" s="16" t="s">
        <v>106</v>
      </c>
      <c r="B3" s="16" t="s">
        <v>107</v>
      </c>
      <c r="C3" s="16" t="s">
        <v>22</v>
      </c>
      <c r="D3" s="193" t="s">
        <v>23</v>
      </c>
      <c r="E3" s="194" t="s">
        <v>24</v>
      </c>
      <c r="F3" s="195" t="s">
        <v>108</v>
      </c>
      <c r="G3" s="196" t="s">
        <v>26</v>
      </c>
      <c r="H3" s="35" t="s">
        <v>109</v>
      </c>
      <c r="I3" s="35" t="s">
        <v>110</v>
      </c>
      <c r="J3" s="35" t="s">
        <v>111</v>
      </c>
      <c r="K3" s="35" t="s">
        <v>112</v>
      </c>
      <c r="L3" s="35" t="s">
        <v>113</v>
      </c>
      <c r="M3" s="35" t="s">
        <v>114</v>
      </c>
      <c r="N3" s="35" t="s">
        <v>115</v>
      </c>
      <c r="O3" s="35" t="s">
        <v>116</v>
      </c>
      <c r="P3" s="35" t="s">
        <v>117</v>
      </c>
      <c r="Q3" s="35" t="s">
        <v>118</v>
      </c>
      <c r="R3" s="35" t="s">
        <v>119</v>
      </c>
      <c r="S3" s="35" t="s">
        <v>120</v>
      </c>
      <c r="T3" s="201" t="s">
        <v>121</v>
      </c>
      <c r="U3" s="201" t="s">
        <v>122</v>
      </c>
      <c r="V3" s="201" t="s">
        <v>123</v>
      </c>
      <c r="W3" s="35" t="s">
        <v>124</v>
      </c>
      <c r="X3" s="35" t="s">
        <v>125</v>
      </c>
      <c r="Y3" s="201" t="s">
        <v>126</v>
      </c>
    </row>
    <row r="4" ht="27.95" customHeight="1" spans="1:25">
      <c r="A4" s="16" t="s">
        <v>127</v>
      </c>
      <c r="B4" s="21" t="s">
        <v>128</v>
      </c>
      <c r="C4" s="16"/>
      <c r="D4" s="22">
        <f t="shared" ref="D4:D71" si="0">G4</f>
        <v>0</v>
      </c>
      <c r="E4" s="197"/>
      <c r="F4" s="154">
        <f t="shared" ref="F4:F10" si="1">ROUND(IF(E4&gt;0,D4*E4,0),0)</f>
        <v>0</v>
      </c>
      <c r="G4" s="189">
        <f t="shared" ref="G4:G67" si="2">SUM(H4:V4)</f>
        <v>0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ht="27.95" customHeight="1" spans="1:25">
      <c r="A5" s="16" t="s">
        <v>129</v>
      </c>
      <c r="B5" s="21" t="s">
        <v>130</v>
      </c>
      <c r="C5" s="16"/>
      <c r="D5" s="22">
        <f t="shared" si="0"/>
        <v>0</v>
      </c>
      <c r="E5" s="153"/>
      <c r="F5" s="154">
        <f t="shared" si="1"/>
        <v>0</v>
      </c>
      <c r="G5" s="189">
        <f t="shared" si="2"/>
        <v>0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ht="27.95" customHeight="1" spans="1:25">
      <c r="A6" s="16" t="s">
        <v>35</v>
      </c>
      <c r="B6" s="21" t="s">
        <v>131</v>
      </c>
      <c r="C6" s="16" t="s">
        <v>132</v>
      </c>
      <c r="D6" s="22">
        <f t="shared" si="0"/>
        <v>0</v>
      </c>
      <c r="E6" s="153"/>
      <c r="F6" s="154">
        <f t="shared" si="1"/>
        <v>0</v>
      </c>
      <c r="G6" s="189">
        <f t="shared" si="2"/>
        <v>0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6"/>
      <c r="U6" s="23"/>
      <c r="V6" s="23"/>
      <c r="W6" s="23"/>
      <c r="X6" s="23"/>
      <c r="Y6" s="23"/>
    </row>
    <row r="7" ht="27.95" customHeight="1" spans="1:25">
      <c r="A7" s="16" t="s">
        <v>38</v>
      </c>
      <c r="B7" s="21" t="s">
        <v>133</v>
      </c>
      <c r="C7" s="16" t="s">
        <v>134</v>
      </c>
      <c r="D7" s="22">
        <f t="shared" si="0"/>
        <v>0</v>
      </c>
      <c r="E7" s="153"/>
      <c r="F7" s="154">
        <f t="shared" si="1"/>
        <v>0</v>
      </c>
      <c r="G7" s="189">
        <f t="shared" si="2"/>
        <v>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36"/>
      <c r="U7" s="23"/>
      <c r="V7" s="23"/>
      <c r="W7" s="23"/>
      <c r="X7" s="23"/>
      <c r="Y7" s="23"/>
    </row>
    <row r="8" ht="27.95" customHeight="1" spans="1:25">
      <c r="A8" s="16" t="s">
        <v>68</v>
      </c>
      <c r="B8" s="21" t="s">
        <v>135</v>
      </c>
      <c r="C8" s="16" t="s">
        <v>134</v>
      </c>
      <c r="D8" s="22">
        <f t="shared" si="0"/>
        <v>0</v>
      </c>
      <c r="E8" s="153"/>
      <c r="F8" s="154">
        <f t="shared" si="1"/>
        <v>0</v>
      </c>
      <c r="G8" s="189">
        <f t="shared" si="2"/>
        <v>0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36"/>
      <c r="U8" s="23"/>
      <c r="V8" s="23"/>
      <c r="W8" s="23"/>
      <c r="X8" s="23"/>
      <c r="Y8" s="23"/>
    </row>
    <row r="9" ht="27.95" customHeight="1" spans="1:25">
      <c r="A9" s="16" t="s">
        <v>136</v>
      </c>
      <c r="B9" s="21" t="s">
        <v>137</v>
      </c>
      <c r="C9" s="16"/>
      <c r="D9" s="22">
        <f t="shared" si="0"/>
        <v>0</v>
      </c>
      <c r="E9" s="153"/>
      <c r="F9" s="154">
        <f t="shared" si="1"/>
        <v>0</v>
      </c>
      <c r="G9" s="189">
        <f t="shared" si="2"/>
        <v>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27.95" customHeight="1" spans="1:25">
      <c r="A10" s="16" t="s">
        <v>35</v>
      </c>
      <c r="B10" s="21" t="s">
        <v>138</v>
      </c>
      <c r="C10" s="16" t="s">
        <v>139</v>
      </c>
      <c r="D10" s="22">
        <f t="shared" si="0"/>
        <v>243</v>
      </c>
      <c r="E10" s="153"/>
      <c r="F10" s="154">
        <f t="shared" si="1"/>
        <v>0</v>
      </c>
      <c r="G10" s="189">
        <f t="shared" si="2"/>
        <v>243</v>
      </c>
      <c r="H10" s="23"/>
      <c r="I10" s="23"/>
      <c r="J10" s="23"/>
      <c r="K10" s="23"/>
      <c r="L10" s="23"/>
      <c r="M10" s="23">
        <v>243</v>
      </c>
      <c r="N10" s="23"/>
      <c r="O10" s="23"/>
      <c r="P10" s="23"/>
      <c r="Q10" s="23"/>
      <c r="R10" s="23"/>
      <c r="S10" s="23"/>
      <c r="T10" s="23"/>
      <c r="U10" s="36"/>
      <c r="V10" s="23"/>
      <c r="W10" s="23"/>
      <c r="X10" s="23"/>
      <c r="Y10" s="23"/>
    </row>
    <row r="11" ht="27.95" customHeight="1" spans="1:25">
      <c r="A11" s="16" t="s">
        <v>38</v>
      </c>
      <c r="B11" s="21" t="s">
        <v>140</v>
      </c>
      <c r="C11" s="16" t="s">
        <v>139</v>
      </c>
      <c r="D11" s="22">
        <f t="shared" si="0"/>
        <v>0</v>
      </c>
      <c r="E11" s="153"/>
      <c r="F11" s="154"/>
      <c r="G11" s="189">
        <f t="shared" si="2"/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ht="27.95" customHeight="1" spans="1:25">
      <c r="A12" s="16" t="s">
        <v>68</v>
      </c>
      <c r="B12" s="21" t="s">
        <v>141</v>
      </c>
      <c r="C12" s="16" t="s">
        <v>139</v>
      </c>
      <c r="D12" s="22">
        <f t="shared" si="0"/>
        <v>0</v>
      </c>
      <c r="E12" s="153"/>
      <c r="F12" s="154"/>
      <c r="G12" s="189">
        <f t="shared" si="2"/>
        <v>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02"/>
      <c r="X12" s="23"/>
      <c r="Y12" s="23"/>
    </row>
    <row r="13" ht="27.95" customHeight="1" spans="1:25">
      <c r="A13" s="16" t="s">
        <v>71</v>
      </c>
      <c r="B13" s="21" t="s">
        <v>142</v>
      </c>
      <c r="C13" s="16" t="s">
        <v>139</v>
      </c>
      <c r="D13" s="22">
        <f t="shared" si="0"/>
        <v>225</v>
      </c>
      <c r="E13" s="153"/>
      <c r="F13" s="154">
        <f>ROUND(IF(E13&gt;0,D13*E13,0),0)</f>
        <v>0</v>
      </c>
      <c r="G13" s="189">
        <f t="shared" si="2"/>
        <v>225</v>
      </c>
      <c r="H13" s="23"/>
      <c r="I13" s="23"/>
      <c r="J13" s="23"/>
      <c r="K13" s="23"/>
      <c r="L13" s="23"/>
      <c r="M13" s="23">
        <v>225</v>
      </c>
      <c r="N13" s="23"/>
      <c r="O13" s="23"/>
      <c r="P13" s="23"/>
      <c r="Q13" s="23"/>
      <c r="R13" s="23"/>
      <c r="S13" s="23"/>
      <c r="T13" s="23"/>
      <c r="U13" s="36"/>
      <c r="V13" s="23"/>
      <c r="W13" s="23"/>
      <c r="X13" s="23"/>
      <c r="Y13" s="23"/>
    </row>
    <row r="14" ht="27.95" customHeight="1" spans="1:25">
      <c r="A14" s="16" t="s">
        <v>143</v>
      </c>
      <c r="B14" s="21" t="s">
        <v>144</v>
      </c>
      <c r="C14" s="16"/>
      <c r="D14" s="22">
        <f t="shared" si="0"/>
        <v>0</v>
      </c>
      <c r="E14" s="153"/>
      <c r="F14" s="154">
        <f>ROUND(IF(E14&gt;0,D14*E14,0),0)</f>
        <v>0</v>
      </c>
      <c r="G14" s="189">
        <f t="shared" si="2"/>
        <v>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ht="27.95" customHeight="1" spans="1:25">
      <c r="A15" s="16" t="s">
        <v>35</v>
      </c>
      <c r="B15" s="21" t="s">
        <v>145</v>
      </c>
      <c r="C15" s="16" t="s">
        <v>139</v>
      </c>
      <c r="D15" s="198">
        <v>87</v>
      </c>
      <c r="E15" s="153"/>
      <c r="F15" s="154">
        <f>ROUND(IF(E15&gt;0,D15*E15,0),0)</f>
        <v>0</v>
      </c>
      <c r="G15" s="189">
        <f t="shared" si="2"/>
        <v>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ht="27.95" customHeight="1" spans="1:25">
      <c r="A16" s="16" t="s">
        <v>38</v>
      </c>
      <c r="B16" s="21" t="s">
        <v>146</v>
      </c>
      <c r="C16" s="16" t="s">
        <v>139</v>
      </c>
      <c r="D16" s="198">
        <v>48</v>
      </c>
      <c r="E16" s="153"/>
      <c r="F16" s="154">
        <f>ROUND(IF(E16&gt;0,D16*E16,0),0)</f>
        <v>0</v>
      </c>
      <c r="G16" s="189">
        <f t="shared" si="2"/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02"/>
      <c r="V16" s="23"/>
      <c r="W16" s="23"/>
      <c r="X16" s="23"/>
      <c r="Y16" s="23"/>
    </row>
    <row r="17" ht="27.95" customHeight="1" spans="1:25">
      <c r="A17" s="16" t="s">
        <v>147</v>
      </c>
      <c r="B17" s="21" t="s">
        <v>148</v>
      </c>
      <c r="C17" s="16"/>
      <c r="D17" s="22">
        <f t="shared" si="0"/>
        <v>0</v>
      </c>
      <c r="E17" s="153"/>
      <c r="F17" s="154"/>
      <c r="G17" s="189">
        <f t="shared" si="2"/>
        <v>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02"/>
      <c r="V17" s="23"/>
      <c r="W17" s="23"/>
      <c r="X17" s="23"/>
      <c r="Y17" s="23"/>
    </row>
    <row r="18" ht="27.95" customHeight="1" spans="1:25">
      <c r="A18" s="16" t="s">
        <v>38</v>
      </c>
      <c r="B18" s="21" t="s">
        <v>149</v>
      </c>
      <c r="C18" s="16"/>
      <c r="D18" s="22">
        <f t="shared" si="0"/>
        <v>0</v>
      </c>
      <c r="E18" s="153"/>
      <c r="F18" s="154"/>
      <c r="G18" s="189">
        <f t="shared" si="2"/>
        <v>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02"/>
      <c r="V18" s="23"/>
      <c r="W18" s="23"/>
      <c r="X18" s="23"/>
      <c r="Y18" s="23"/>
    </row>
    <row r="19" ht="27.95" customHeight="1" spans="1:25">
      <c r="A19" s="16" t="s">
        <v>150</v>
      </c>
      <c r="B19" s="21" t="s">
        <v>151</v>
      </c>
      <c r="C19" s="16" t="s">
        <v>152</v>
      </c>
      <c r="D19" s="22">
        <f t="shared" si="0"/>
        <v>0</v>
      </c>
      <c r="E19" s="153"/>
      <c r="F19" s="154"/>
      <c r="G19" s="189">
        <f t="shared" si="2"/>
        <v>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ht="27.95" customHeight="1" spans="1:25">
      <c r="A20" s="16" t="s">
        <v>153</v>
      </c>
      <c r="B20" s="21" t="s">
        <v>154</v>
      </c>
      <c r="C20" s="16" t="s">
        <v>152</v>
      </c>
      <c r="D20" s="22">
        <f t="shared" si="0"/>
        <v>0</v>
      </c>
      <c r="E20" s="153"/>
      <c r="F20" s="154"/>
      <c r="G20" s="189">
        <f t="shared" si="2"/>
        <v>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ht="27.95" customHeight="1" spans="1:25">
      <c r="A21" s="16" t="s">
        <v>68</v>
      </c>
      <c r="B21" s="21" t="s">
        <v>155</v>
      </c>
      <c r="C21" s="16"/>
      <c r="D21" s="22">
        <f t="shared" si="0"/>
        <v>0</v>
      </c>
      <c r="E21" s="153"/>
      <c r="F21" s="154"/>
      <c r="G21" s="189">
        <f t="shared" si="2"/>
        <v>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ht="27.95" customHeight="1" spans="1:25">
      <c r="A22" s="16" t="s">
        <v>156</v>
      </c>
      <c r="B22" s="21" t="s">
        <v>157</v>
      </c>
      <c r="C22" s="16" t="s">
        <v>152</v>
      </c>
      <c r="D22" s="22">
        <f t="shared" si="0"/>
        <v>0</v>
      </c>
      <c r="E22" s="153"/>
      <c r="F22" s="154"/>
      <c r="G22" s="189">
        <f t="shared" si="2"/>
        <v>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ht="27.95" customHeight="1" spans="1:25">
      <c r="A23" s="16" t="s">
        <v>158</v>
      </c>
      <c r="B23" s="21" t="s">
        <v>159</v>
      </c>
      <c r="C23" s="16"/>
      <c r="D23" s="22">
        <f t="shared" si="0"/>
        <v>0</v>
      </c>
      <c r="E23" s="153"/>
      <c r="F23" s="154"/>
      <c r="G23" s="189">
        <f t="shared" si="2"/>
        <v>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ht="27.95" customHeight="1" spans="1:25">
      <c r="A24" s="16" t="s">
        <v>35</v>
      </c>
      <c r="B24" s="21" t="s">
        <v>160</v>
      </c>
      <c r="C24" s="16" t="s">
        <v>67</v>
      </c>
      <c r="D24" s="22">
        <f t="shared" si="0"/>
        <v>0</v>
      </c>
      <c r="E24" s="153"/>
      <c r="F24" s="154"/>
      <c r="G24" s="189">
        <f t="shared" si="2"/>
        <v>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ht="27.95" customHeight="1" spans="1:25">
      <c r="A25" s="16" t="s">
        <v>38</v>
      </c>
      <c r="B25" s="21" t="s">
        <v>161</v>
      </c>
      <c r="C25" s="16" t="s">
        <v>67</v>
      </c>
      <c r="D25" s="22">
        <f t="shared" si="0"/>
        <v>0</v>
      </c>
      <c r="E25" s="153"/>
      <c r="F25" s="154"/>
      <c r="G25" s="189">
        <f t="shared" si="2"/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36"/>
    </row>
    <row r="26" ht="27.95" customHeight="1" spans="1:25">
      <c r="A26" s="16" t="s">
        <v>68</v>
      </c>
      <c r="B26" s="21" t="s">
        <v>162</v>
      </c>
      <c r="C26" s="16" t="s">
        <v>94</v>
      </c>
      <c r="D26" s="22">
        <f t="shared" si="0"/>
        <v>0</v>
      </c>
      <c r="E26" s="153"/>
      <c r="F26" s="154"/>
      <c r="G26" s="189">
        <f t="shared" si="2"/>
        <v>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36"/>
    </row>
    <row r="27" ht="27.95" customHeight="1" spans="1:25">
      <c r="A27" s="16" t="s">
        <v>99</v>
      </c>
      <c r="B27" s="21" t="s">
        <v>163</v>
      </c>
      <c r="C27" s="16" t="s">
        <v>94</v>
      </c>
      <c r="D27" s="22">
        <f t="shared" si="0"/>
        <v>0</v>
      </c>
      <c r="E27" s="153"/>
      <c r="F27" s="154"/>
      <c r="G27" s="189">
        <f t="shared" si="2"/>
        <v>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36"/>
    </row>
    <row r="28" ht="27.95" customHeight="1" spans="1:25">
      <c r="A28" s="16" t="s">
        <v>164</v>
      </c>
      <c r="B28" s="21" t="s">
        <v>165</v>
      </c>
      <c r="C28" s="16"/>
      <c r="D28" s="22">
        <f t="shared" si="0"/>
        <v>0</v>
      </c>
      <c r="E28" s="153"/>
      <c r="F28" s="154">
        <f>ROUND(IF(E28&gt;0,D28*E28,0),0)</f>
        <v>0</v>
      </c>
      <c r="G28" s="189">
        <f t="shared" si="2"/>
        <v>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ht="27.95" customHeight="1" spans="1:25">
      <c r="A29" s="16" t="s">
        <v>166</v>
      </c>
      <c r="B29" s="21" t="s">
        <v>167</v>
      </c>
      <c r="C29" s="16"/>
      <c r="D29" s="22">
        <f t="shared" si="0"/>
        <v>0</v>
      </c>
      <c r="E29" s="153"/>
      <c r="F29" s="154">
        <f>ROUND(IF(E29&gt;0,D29*E29,0),0)</f>
        <v>0</v>
      </c>
      <c r="G29" s="189">
        <f t="shared" si="2"/>
        <v>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ht="27.95" customHeight="1" spans="1:25">
      <c r="A30" s="16" t="s">
        <v>35</v>
      </c>
      <c r="B30" s="21" t="s">
        <v>168</v>
      </c>
      <c r="C30" s="16" t="s">
        <v>139</v>
      </c>
      <c r="D30" s="22">
        <f t="shared" si="0"/>
        <v>1859</v>
      </c>
      <c r="E30" s="153"/>
      <c r="F30" s="154">
        <f>ROUND(IF(E30&gt;0,D30*E30,0),0)</f>
        <v>0</v>
      </c>
      <c r="G30" s="189">
        <f t="shared" si="2"/>
        <v>1859</v>
      </c>
      <c r="H30" s="23"/>
      <c r="I30" s="23"/>
      <c r="J30" s="23"/>
      <c r="K30" s="23"/>
      <c r="L30" s="23"/>
      <c r="M30" s="23">
        <v>116</v>
      </c>
      <c r="N30" s="23">
        <v>1170</v>
      </c>
      <c r="O30" s="23"/>
      <c r="P30" s="199">
        <v>220</v>
      </c>
      <c r="Q30" s="23"/>
      <c r="R30" s="23">
        <v>353</v>
      </c>
      <c r="S30" s="23"/>
      <c r="T30" s="23"/>
      <c r="U30" s="36"/>
      <c r="V30" s="36"/>
      <c r="W30" s="23"/>
      <c r="X30" s="29"/>
      <c r="Y30" s="23"/>
    </row>
    <row r="31" ht="27.95" customHeight="1" spans="1:25">
      <c r="A31" s="16" t="s">
        <v>38</v>
      </c>
      <c r="B31" s="21" t="s">
        <v>169</v>
      </c>
      <c r="C31" s="16" t="s">
        <v>139</v>
      </c>
      <c r="D31" s="22">
        <f t="shared" si="0"/>
        <v>0</v>
      </c>
      <c r="E31" s="153"/>
      <c r="F31" s="154"/>
      <c r="G31" s="189">
        <f t="shared" si="2"/>
        <v>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ht="27.95" customHeight="1" spans="1:25">
      <c r="A32" s="16" t="s">
        <v>71</v>
      </c>
      <c r="B32" s="21" t="s">
        <v>170</v>
      </c>
      <c r="C32" s="16" t="s">
        <v>139</v>
      </c>
      <c r="D32" s="22">
        <f t="shared" si="0"/>
        <v>0</v>
      </c>
      <c r="E32" s="153"/>
      <c r="F32" s="154">
        <f t="shared" ref="F32:F37" si="3">ROUND(IF(E32&gt;0,D32*E32,0),0)</f>
        <v>0</v>
      </c>
      <c r="G32" s="189">
        <f t="shared" si="2"/>
        <v>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ht="27.95" customHeight="1" spans="1:25">
      <c r="A33" s="16" t="s">
        <v>99</v>
      </c>
      <c r="B33" s="21" t="s">
        <v>171</v>
      </c>
      <c r="C33" s="16" t="s">
        <v>139</v>
      </c>
      <c r="D33" s="22">
        <f t="shared" si="0"/>
        <v>0</v>
      </c>
      <c r="E33" s="153"/>
      <c r="F33" s="154">
        <f t="shared" si="3"/>
        <v>0</v>
      </c>
      <c r="G33" s="189">
        <f t="shared" si="2"/>
        <v>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ht="27.95" customHeight="1" spans="1:25">
      <c r="A34" s="16" t="s">
        <v>172</v>
      </c>
      <c r="B34" s="21" t="s">
        <v>173</v>
      </c>
      <c r="C34" s="16"/>
      <c r="D34" s="22">
        <f t="shared" si="0"/>
        <v>0</v>
      </c>
      <c r="E34" s="153"/>
      <c r="F34" s="154">
        <f t="shared" si="3"/>
        <v>0</v>
      </c>
      <c r="G34" s="189">
        <f t="shared" si="2"/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ht="27.95" customHeight="1" spans="1:25">
      <c r="A35" s="16" t="s">
        <v>174</v>
      </c>
      <c r="B35" s="21" t="s">
        <v>175</v>
      </c>
      <c r="C35" s="16"/>
      <c r="D35" s="22">
        <f t="shared" si="0"/>
        <v>0</v>
      </c>
      <c r="E35" s="153"/>
      <c r="F35" s="154">
        <f t="shared" si="3"/>
        <v>0</v>
      </c>
      <c r="G35" s="189">
        <f t="shared" si="2"/>
        <v>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ht="27.95" customHeight="1" spans="1:25">
      <c r="A36" s="16" t="s">
        <v>35</v>
      </c>
      <c r="B36" s="21" t="s">
        <v>176</v>
      </c>
      <c r="C36" s="16" t="s">
        <v>139</v>
      </c>
      <c r="D36" s="22">
        <f t="shared" si="0"/>
        <v>1161</v>
      </c>
      <c r="E36" s="153"/>
      <c r="F36" s="154">
        <f t="shared" si="3"/>
        <v>0</v>
      </c>
      <c r="G36" s="189">
        <f t="shared" si="2"/>
        <v>1161</v>
      </c>
      <c r="H36" s="23"/>
      <c r="I36" s="23"/>
      <c r="J36" s="23"/>
      <c r="K36" s="23"/>
      <c r="L36" s="23"/>
      <c r="M36" s="23">
        <v>225</v>
      </c>
      <c r="N36" s="23">
        <v>936</v>
      </c>
      <c r="O36" s="23"/>
      <c r="P36" s="199"/>
      <c r="Q36" s="23"/>
      <c r="R36" s="23"/>
      <c r="S36" s="23"/>
      <c r="T36" s="36"/>
      <c r="U36" s="23"/>
      <c r="V36" s="23"/>
      <c r="W36" s="23"/>
      <c r="X36" s="23"/>
      <c r="Y36" s="23"/>
    </row>
    <row r="37" ht="27.95" customHeight="1" spans="1:25">
      <c r="A37" s="16" t="s">
        <v>38</v>
      </c>
      <c r="B37" s="21" t="s">
        <v>177</v>
      </c>
      <c r="C37" s="16" t="s">
        <v>139</v>
      </c>
      <c r="D37" s="22">
        <f t="shared" si="0"/>
        <v>0</v>
      </c>
      <c r="E37" s="153"/>
      <c r="F37" s="154">
        <f t="shared" si="3"/>
        <v>0</v>
      </c>
      <c r="G37" s="189">
        <f t="shared" si="2"/>
        <v>0</v>
      </c>
      <c r="H37" s="23"/>
      <c r="I37" s="23"/>
      <c r="J37" s="23"/>
      <c r="K37" s="23"/>
      <c r="L37" s="23"/>
      <c r="M37" s="23"/>
      <c r="N37" s="23"/>
      <c r="O37" s="23"/>
      <c r="P37" s="199"/>
      <c r="Q37" s="23"/>
      <c r="R37" s="23"/>
      <c r="S37" s="23"/>
      <c r="T37" s="23"/>
      <c r="U37" s="23"/>
      <c r="V37" s="23"/>
      <c r="W37" s="23"/>
      <c r="X37" s="23"/>
      <c r="Y37" s="23"/>
    </row>
    <row r="38" ht="27.95" customHeight="1" spans="1:25">
      <c r="A38" s="16" t="s">
        <v>68</v>
      </c>
      <c r="B38" s="21" t="s">
        <v>178</v>
      </c>
      <c r="C38" s="16" t="s">
        <v>139</v>
      </c>
      <c r="D38" s="22">
        <f t="shared" si="0"/>
        <v>243</v>
      </c>
      <c r="E38" s="153"/>
      <c r="F38" s="154"/>
      <c r="G38" s="189">
        <f t="shared" si="2"/>
        <v>243</v>
      </c>
      <c r="H38" s="23"/>
      <c r="I38" s="23"/>
      <c r="J38" s="23"/>
      <c r="K38" s="23"/>
      <c r="L38" s="23"/>
      <c r="M38" s="23">
        <v>243</v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ht="27.95" customHeight="1" spans="1:25">
      <c r="A39" s="150" t="s">
        <v>71</v>
      </c>
      <c r="B39" s="152" t="s">
        <v>179</v>
      </c>
      <c r="C39" s="150" t="s">
        <v>139</v>
      </c>
      <c r="D39" s="22">
        <f t="shared" si="0"/>
        <v>666</v>
      </c>
      <c r="E39" s="153"/>
      <c r="F39" s="154"/>
      <c r="G39" s="189">
        <f t="shared" si="2"/>
        <v>666</v>
      </c>
      <c r="H39" s="23"/>
      <c r="I39" s="23"/>
      <c r="J39" s="23"/>
      <c r="K39" s="199">
        <f>-167-45</f>
        <v>-212</v>
      </c>
      <c r="L39" s="199"/>
      <c r="M39" s="199"/>
      <c r="N39" s="23">
        <v>234</v>
      </c>
      <c r="O39" s="23"/>
      <c r="P39" s="199">
        <v>644</v>
      </c>
      <c r="Q39" s="23"/>
      <c r="R39" s="23"/>
      <c r="S39" s="23"/>
      <c r="T39" s="23"/>
      <c r="U39" s="23"/>
      <c r="V39" s="23"/>
      <c r="W39" s="23"/>
      <c r="X39" s="23"/>
      <c r="Y39" s="23"/>
    </row>
    <row r="40" ht="27.95" customHeight="1" spans="1:25">
      <c r="A40" s="16" t="s">
        <v>99</v>
      </c>
      <c r="B40" s="21" t="s">
        <v>180</v>
      </c>
      <c r="C40" s="16" t="s">
        <v>139</v>
      </c>
      <c r="D40" s="22">
        <f t="shared" si="0"/>
        <v>0</v>
      </c>
      <c r="E40" s="153"/>
      <c r="F40" s="154">
        <f>ROUND(IF(E40&gt;0,D40*E40,0),0)</f>
        <v>0</v>
      </c>
      <c r="G40" s="189">
        <f t="shared" si="2"/>
        <v>0</v>
      </c>
      <c r="H40" s="23"/>
      <c r="I40" s="23"/>
      <c r="J40" s="23"/>
      <c r="K40" s="199"/>
      <c r="L40" s="199"/>
      <c r="M40" s="199"/>
      <c r="N40" s="23"/>
      <c r="O40" s="23"/>
      <c r="P40" s="199"/>
      <c r="Q40" s="23"/>
      <c r="R40" s="23"/>
      <c r="S40" s="23"/>
      <c r="T40" s="23"/>
      <c r="U40" s="23"/>
      <c r="V40" s="23"/>
      <c r="W40" s="23"/>
      <c r="X40" s="23"/>
      <c r="Y40" s="23"/>
    </row>
    <row r="41" ht="27.95" customHeight="1" spans="1:25">
      <c r="A41" s="16" t="s">
        <v>181</v>
      </c>
      <c r="B41" s="21" t="s">
        <v>182</v>
      </c>
      <c r="C41" s="16"/>
      <c r="D41" s="22">
        <f t="shared" si="0"/>
        <v>0</v>
      </c>
      <c r="E41" s="153"/>
      <c r="F41" s="154">
        <f>ROUND(IF(E41&gt;0,D41*E41,0),0)</f>
        <v>0</v>
      </c>
      <c r="G41" s="189">
        <f t="shared" si="2"/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ht="27.95" customHeight="1" spans="1:25">
      <c r="A42" s="16" t="s">
        <v>183</v>
      </c>
      <c r="B42" s="21" t="s">
        <v>184</v>
      </c>
      <c r="C42" s="16" t="s">
        <v>139</v>
      </c>
      <c r="D42" s="22">
        <f t="shared" si="0"/>
        <v>283</v>
      </c>
      <c r="E42" s="153"/>
      <c r="F42" s="154">
        <f>ROUND(IF(E42&gt;0,D42*E42,0),0)</f>
        <v>0</v>
      </c>
      <c r="G42" s="189">
        <f t="shared" si="2"/>
        <v>283</v>
      </c>
      <c r="H42" s="23"/>
      <c r="I42" s="23"/>
      <c r="J42" s="23"/>
      <c r="K42" s="23">
        <v>283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ht="27.95" customHeight="1" spans="1:25">
      <c r="A43" s="16" t="s">
        <v>185</v>
      </c>
      <c r="B43" s="21" t="s">
        <v>186</v>
      </c>
      <c r="C43" s="16" t="s">
        <v>139</v>
      </c>
      <c r="D43" s="22">
        <v>50</v>
      </c>
      <c r="E43" s="153"/>
      <c r="F43" s="154">
        <f>ROUND(IF(E43&gt;0,D43*E43,0),0)</f>
        <v>0</v>
      </c>
      <c r="G43" s="189">
        <f t="shared" si="2"/>
        <v>0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ht="27.95" customHeight="1" spans="1:25">
      <c r="A44" s="16" t="s">
        <v>187</v>
      </c>
      <c r="B44" s="21" t="s">
        <v>188</v>
      </c>
      <c r="C44" s="16" t="s">
        <v>139</v>
      </c>
      <c r="D44" s="22">
        <f t="shared" si="0"/>
        <v>0</v>
      </c>
      <c r="E44" s="153"/>
      <c r="F44" s="154">
        <f>ROUND(IF(E44&gt;0,D44*E44,0),0)</f>
        <v>0</v>
      </c>
      <c r="G44" s="189">
        <f t="shared" si="2"/>
        <v>0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ht="27.95" customHeight="1" spans="1:25">
      <c r="A45" s="16" t="s">
        <v>189</v>
      </c>
      <c r="B45" s="21" t="s">
        <v>190</v>
      </c>
      <c r="C45" s="16"/>
      <c r="D45" s="22">
        <f t="shared" si="0"/>
        <v>0</v>
      </c>
      <c r="E45" s="153"/>
      <c r="F45" s="154"/>
      <c r="G45" s="189">
        <f t="shared" si="2"/>
        <v>0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ht="27.95" customHeight="1" spans="1:25">
      <c r="A46" s="16" t="s">
        <v>191</v>
      </c>
      <c r="B46" s="21" t="s">
        <v>192</v>
      </c>
      <c r="C46" s="16" t="s">
        <v>139</v>
      </c>
      <c r="D46" s="22">
        <f t="shared" si="0"/>
        <v>0</v>
      </c>
      <c r="E46" s="153"/>
      <c r="F46" s="154"/>
      <c r="G46" s="189">
        <f t="shared" si="2"/>
        <v>0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ht="27.95" customHeight="1" spans="1:25">
      <c r="A47" s="16" t="s">
        <v>193</v>
      </c>
      <c r="B47" s="21" t="s">
        <v>194</v>
      </c>
      <c r="C47" s="16" t="s">
        <v>139</v>
      </c>
      <c r="D47" s="22">
        <f t="shared" si="0"/>
        <v>0</v>
      </c>
      <c r="E47" s="153"/>
      <c r="F47" s="154"/>
      <c r="G47" s="189">
        <f t="shared" si="2"/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ht="27.95" customHeight="1" spans="1:25">
      <c r="A48" s="16" t="s">
        <v>195</v>
      </c>
      <c r="B48" s="21" t="s">
        <v>196</v>
      </c>
      <c r="C48" s="16"/>
      <c r="D48" s="22">
        <f t="shared" si="0"/>
        <v>0</v>
      </c>
      <c r="E48" s="153"/>
      <c r="F48" s="154"/>
      <c r="G48" s="189">
        <f t="shared" si="2"/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ht="27.95" customHeight="1" spans="1:25">
      <c r="A49" s="16" t="s">
        <v>35</v>
      </c>
      <c r="B49" s="21" t="s">
        <v>176</v>
      </c>
      <c r="C49" s="16" t="s">
        <v>139</v>
      </c>
      <c r="D49" s="22">
        <f t="shared" si="0"/>
        <v>0</v>
      </c>
      <c r="E49" s="153"/>
      <c r="F49" s="154"/>
      <c r="G49" s="189">
        <f t="shared" si="2"/>
        <v>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02"/>
      <c r="V49" s="202"/>
      <c r="W49" s="23"/>
      <c r="X49" s="23"/>
      <c r="Y49" s="23"/>
    </row>
    <row r="50" ht="27.95" customHeight="1" spans="1:25">
      <c r="A50" s="16" t="s">
        <v>68</v>
      </c>
      <c r="B50" s="21" t="s">
        <v>178</v>
      </c>
      <c r="C50" s="16" t="s">
        <v>139</v>
      </c>
      <c r="D50" s="22">
        <f t="shared" si="0"/>
        <v>0</v>
      </c>
      <c r="E50" s="153"/>
      <c r="F50" s="154"/>
      <c r="G50" s="189">
        <f t="shared" si="2"/>
        <v>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36"/>
      <c r="V50" s="23"/>
      <c r="W50" s="23"/>
      <c r="X50" s="23"/>
      <c r="Y50" s="23"/>
    </row>
    <row r="51" ht="27.95" customHeight="1" spans="1:25">
      <c r="A51" s="16" t="s">
        <v>71</v>
      </c>
      <c r="B51" s="21" t="s">
        <v>179</v>
      </c>
      <c r="C51" s="16" t="s">
        <v>139</v>
      </c>
      <c r="D51" s="22">
        <f t="shared" si="0"/>
        <v>0</v>
      </c>
      <c r="E51" s="153"/>
      <c r="F51" s="154"/>
      <c r="G51" s="189">
        <f t="shared" si="2"/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36"/>
      <c r="V51" s="36"/>
      <c r="W51" s="23"/>
      <c r="X51" s="23"/>
      <c r="Y51" s="23"/>
    </row>
    <row r="52" ht="27.95" customHeight="1" spans="1:25">
      <c r="A52" s="16" t="s">
        <v>197</v>
      </c>
      <c r="B52" s="21" t="s">
        <v>198</v>
      </c>
      <c r="C52" s="16"/>
      <c r="D52" s="22">
        <f t="shared" si="0"/>
        <v>0</v>
      </c>
      <c r="E52" s="153"/>
      <c r="F52" s="154">
        <f t="shared" ref="F52:F63" si="4">ROUND(IF(E52&gt;0,D52*E52,0),0)</f>
        <v>0</v>
      </c>
      <c r="G52" s="189">
        <f t="shared" si="2"/>
        <v>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ht="27.95" customHeight="1" spans="1:25">
      <c r="A53" s="16" t="s">
        <v>199</v>
      </c>
      <c r="B53" s="21" t="s">
        <v>200</v>
      </c>
      <c r="C53" s="16"/>
      <c r="D53" s="22">
        <f t="shared" si="0"/>
        <v>0</v>
      </c>
      <c r="E53" s="153"/>
      <c r="F53" s="154">
        <f t="shared" si="4"/>
        <v>0</v>
      </c>
      <c r="G53" s="189">
        <f t="shared" si="2"/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ht="27.95" customHeight="1" spans="1:25">
      <c r="A54" s="16" t="s">
        <v>68</v>
      </c>
      <c r="B54" s="21" t="s">
        <v>201</v>
      </c>
      <c r="C54" s="16" t="s">
        <v>139</v>
      </c>
      <c r="D54" s="22">
        <f t="shared" si="0"/>
        <v>0</v>
      </c>
      <c r="E54" s="153"/>
      <c r="F54" s="154">
        <f t="shared" si="4"/>
        <v>0</v>
      </c>
      <c r="G54" s="189">
        <f t="shared" si="2"/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ht="27.95" customHeight="1" spans="1:25">
      <c r="A55" s="16" t="s">
        <v>156</v>
      </c>
      <c r="B55" s="21" t="s">
        <v>202</v>
      </c>
      <c r="C55" s="16" t="s">
        <v>139</v>
      </c>
      <c r="D55" s="22">
        <f t="shared" si="0"/>
        <v>0</v>
      </c>
      <c r="E55" s="153"/>
      <c r="F55" s="154">
        <f t="shared" si="4"/>
        <v>0</v>
      </c>
      <c r="G55" s="189">
        <f t="shared" si="2"/>
        <v>0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ht="27.95" customHeight="1" spans="1:25">
      <c r="A56" s="16" t="s">
        <v>203</v>
      </c>
      <c r="B56" s="21" t="s">
        <v>204</v>
      </c>
      <c r="C56" s="16" t="s">
        <v>139</v>
      </c>
      <c r="D56" s="22">
        <f t="shared" si="0"/>
        <v>0</v>
      </c>
      <c r="E56" s="153"/>
      <c r="F56" s="154"/>
      <c r="G56" s="189">
        <f t="shared" si="2"/>
        <v>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ht="27.95" customHeight="1" spans="1:25">
      <c r="A57" s="16" t="s">
        <v>71</v>
      </c>
      <c r="B57" s="21" t="s">
        <v>205</v>
      </c>
      <c r="C57" s="16" t="s">
        <v>67</v>
      </c>
      <c r="D57" s="22">
        <f t="shared" si="0"/>
        <v>0</v>
      </c>
      <c r="E57" s="153"/>
      <c r="F57" s="154">
        <f t="shared" si="4"/>
        <v>0</v>
      </c>
      <c r="G57" s="189">
        <f t="shared" si="2"/>
        <v>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ht="27.95" customHeight="1" spans="1:25">
      <c r="A58" s="16" t="s">
        <v>206</v>
      </c>
      <c r="B58" s="21" t="s">
        <v>207</v>
      </c>
      <c r="C58" s="16" t="s">
        <v>132</v>
      </c>
      <c r="D58" s="22">
        <f t="shared" si="0"/>
        <v>0</v>
      </c>
      <c r="E58" s="153"/>
      <c r="F58" s="154">
        <f t="shared" si="4"/>
        <v>0</v>
      </c>
      <c r="G58" s="189">
        <f t="shared" si="2"/>
        <v>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ht="27.95" customHeight="1" spans="1:25">
      <c r="A59" s="16" t="s">
        <v>181</v>
      </c>
      <c r="B59" s="21" t="s">
        <v>208</v>
      </c>
      <c r="C59" s="16"/>
      <c r="D59" s="22">
        <f t="shared" si="0"/>
        <v>0</v>
      </c>
      <c r="E59" s="153"/>
      <c r="F59" s="154"/>
      <c r="G59" s="189">
        <f t="shared" si="2"/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ht="27.95" customHeight="1" spans="1:25">
      <c r="A60" s="16" t="s">
        <v>209</v>
      </c>
      <c r="B60" s="21" t="s">
        <v>210</v>
      </c>
      <c r="C60" s="16"/>
      <c r="D60" s="22">
        <f t="shared" si="0"/>
        <v>0</v>
      </c>
      <c r="E60" s="153"/>
      <c r="F60" s="154"/>
      <c r="G60" s="189">
        <f t="shared" si="2"/>
        <v>0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ht="27.95" customHeight="1" spans="1:25">
      <c r="A61" s="16" t="s">
        <v>211</v>
      </c>
      <c r="B61" s="21" t="s">
        <v>212</v>
      </c>
      <c r="C61" s="16" t="s">
        <v>67</v>
      </c>
      <c r="D61" s="22">
        <f t="shared" si="0"/>
        <v>0</v>
      </c>
      <c r="E61" s="153"/>
      <c r="F61" s="154"/>
      <c r="G61" s="189">
        <f t="shared" si="2"/>
        <v>0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ht="27.95" customHeight="1" spans="1:25">
      <c r="A62" s="16" t="s">
        <v>213</v>
      </c>
      <c r="B62" s="21" t="s">
        <v>214</v>
      </c>
      <c r="C62" s="16"/>
      <c r="D62" s="22">
        <f t="shared" si="0"/>
        <v>0</v>
      </c>
      <c r="E62" s="153"/>
      <c r="F62" s="154">
        <f t="shared" si="4"/>
        <v>0</v>
      </c>
      <c r="G62" s="189">
        <f t="shared" si="2"/>
        <v>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ht="27.95" customHeight="1" spans="1:25">
      <c r="A63" s="17" t="s">
        <v>215</v>
      </c>
      <c r="B63" s="21" t="s">
        <v>216</v>
      </c>
      <c r="C63" s="16" t="s">
        <v>132</v>
      </c>
      <c r="D63" s="22">
        <f t="shared" si="0"/>
        <v>1204</v>
      </c>
      <c r="E63" s="153"/>
      <c r="F63" s="154">
        <f t="shared" si="4"/>
        <v>0</v>
      </c>
      <c r="G63" s="189">
        <f t="shared" si="2"/>
        <v>1204</v>
      </c>
      <c r="H63" s="23"/>
      <c r="I63" s="23"/>
      <c r="J63" s="23"/>
      <c r="K63" s="23"/>
      <c r="L63" s="23"/>
      <c r="M63" s="23"/>
      <c r="N63" s="23">
        <v>1204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ht="27.95" customHeight="1" spans="1:25">
      <c r="A64" s="17" t="s">
        <v>217</v>
      </c>
      <c r="B64" s="21" t="s">
        <v>218</v>
      </c>
      <c r="C64" s="16"/>
      <c r="D64" s="22">
        <f t="shared" si="0"/>
        <v>0</v>
      </c>
      <c r="E64" s="153"/>
      <c r="F64" s="154"/>
      <c r="G64" s="189">
        <f t="shared" si="2"/>
        <v>0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ht="27.95" customHeight="1" spans="1:25">
      <c r="A65" s="17" t="s">
        <v>219</v>
      </c>
      <c r="B65" s="152" t="s">
        <v>220</v>
      </c>
      <c r="C65" s="16" t="s">
        <v>67</v>
      </c>
      <c r="D65" s="22">
        <f t="shared" si="0"/>
        <v>0</v>
      </c>
      <c r="E65" s="153"/>
      <c r="F65" s="154"/>
      <c r="G65" s="189">
        <f t="shared" si="2"/>
        <v>0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ht="27.95" customHeight="1" spans="1:25">
      <c r="A66" s="17" t="s">
        <v>221</v>
      </c>
      <c r="B66" s="21" t="s">
        <v>222</v>
      </c>
      <c r="C66" s="16"/>
      <c r="D66" s="22">
        <f t="shared" si="0"/>
        <v>0</v>
      </c>
      <c r="E66" s="153"/>
      <c r="F66" s="154"/>
      <c r="G66" s="189">
        <f t="shared" si="2"/>
        <v>0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ht="27.95" customHeight="1" spans="1:25">
      <c r="A67" s="17" t="s">
        <v>35</v>
      </c>
      <c r="B67" s="21" t="s">
        <v>223</v>
      </c>
      <c r="C67" s="16"/>
      <c r="D67" s="22">
        <f t="shared" si="0"/>
        <v>0</v>
      </c>
      <c r="E67" s="153"/>
      <c r="F67" s="154"/>
      <c r="G67" s="189">
        <f t="shared" si="2"/>
        <v>0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ht="27.95" customHeight="1" spans="1:25">
      <c r="A68" s="17" t="s">
        <v>55</v>
      </c>
      <c r="B68" s="21" t="s">
        <v>224</v>
      </c>
      <c r="C68" s="16" t="s">
        <v>139</v>
      </c>
      <c r="D68" s="22">
        <f t="shared" si="0"/>
        <v>0</v>
      </c>
      <c r="E68" s="153"/>
      <c r="F68" s="154"/>
      <c r="G68" s="189">
        <f t="shared" ref="G68:G131" si="5">SUM(H68:V68)</f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ht="27.95" customHeight="1" spans="1:25">
      <c r="A69" s="16" t="s">
        <v>225</v>
      </c>
      <c r="B69" s="21" t="s">
        <v>226</v>
      </c>
      <c r="C69" s="16" t="s">
        <v>132</v>
      </c>
      <c r="D69" s="22">
        <f t="shared" si="0"/>
        <v>0</v>
      </c>
      <c r="E69" s="153"/>
      <c r="F69" s="154">
        <f>ROUND(IF(E69&gt;0,D69*E69,0),0)</f>
        <v>0</v>
      </c>
      <c r="G69" s="189">
        <f t="shared" si="5"/>
        <v>0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ht="27.95" customHeight="1" spans="1:25">
      <c r="A70" s="16" t="s">
        <v>227</v>
      </c>
      <c r="B70" s="21" t="s">
        <v>228</v>
      </c>
      <c r="C70" s="16"/>
      <c r="D70" s="22">
        <f t="shared" si="0"/>
        <v>0</v>
      </c>
      <c r="E70" s="153"/>
      <c r="F70" s="154">
        <f>ROUND(IF(E70&gt;0,D70*E70,0),0)</f>
        <v>0</v>
      </c>
      <c r="G70" s="189">
        <f t="shared" si="5"/>
        <v>0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ht="27.95" customHeight="1" spans="1:25">
      <c r="A71" s="16" t="s">
        <v>229</v>
      </c>
      <c r="B71" s="21" t="s">
        <v>230</v>
      </c>
      <c r="C71" s="16"/>
      <c r="D71" s="22">
        <f t="shared" si="0"/>
        <v>0</v>
      </c>
      <c r="E71" s="153"/>
      <c r="F71" s="154"/>
      <c r="G71" s="189">
        <f t="shared" si="5"/>
        <v>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ht="27.95" customHeight="1" spans="1:25">
      <c r="A72" s="16" t="s">
        <v>38</v>
      </c>
      <c r="B72" s="21" t="s">
        <v>202</v>
      </c>
      <c r="C72" s="16" t="s">
        <v>139</v>
      </c>
      <c r="D72" s="22">
        <f t="shared" ref="D72:D133" si="6">G72</f>
        <v>0</v>
      </c>
      <c r="E72" s="153"/>
      <c r="F72" s="154"/>
      <c r="G72" s="189">
        <f t="shared" si="5"/>
        <v>0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ht="27.95" customHeight="1" spans="1:25">
      <c r="A73" s="16" t="s">
        <v>231</v>
      </c>
      <c r="B73" s="21" t="s">
        <v>232</v>
      </c>
      <c r="C73" s="16"/>
      <c r="D73" s="22">
        <f t="shared" si="6"/>
        <v>0</v>
      </c>
      <c r="E73" s="153"/>
      <c r="F73" s="154">
        <f>ROUND(IF(E73&gt;0,D73*E73,0),0)</f>
        <v>0</v>
      </c>
      <c r="G73" s="189">
        <f t="shared" si="5"/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ht="27.95" customHeight="1" spans="1:25">
      <c r="A74" s="16" t="s">
        <v>35</v>
      </c>
      <c r="B74" s="21" t="s">
        <v>233</v>
      </c>
      <c r="C74" s="16" t="s">
        <v>139</v>
      </c>
      <c r="D74" s="22">
        <f t="shared" si="6"/>
        <v>0</v>
      </c>
      <c r="E74" s="153"/>
      <c r="F74" s="154"/>
      <c r="G74" s="189">
        <f t="shared" si="5"/>
        <v>0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ht="27.95" customHeight="1" spans="1:25">
      <c r="A75" s="16" t="s">
        <v>71</v>
      </c>
      <c r="B75" s="21" t="s">
        <v>234</v>
      </c>
      <c r="C75" s="16" t="s">
        <v>139</v>
      </c>
      <c r="D75" s="22">
        <f t="shared" si="6"/>
        <v>0</v>
      </c>
      <c r="E75" s="153"/>
      <c r="F75" s="154">
        <f>ROUND(IF(E75&gt;0,D75*E75,0),0)</f>
        <v>0</v>
      </c>
      <c r="G75" s="189">
        <f t="shared" si="5"/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ht="27.95" customHeight="1" spans="1:25">
      <c r="A76" s="16" t="s">
        <v>68</v>
      </c>
      <c r="B76" s="21" t="s">
        <v>235</v>
      </c>
      <c r="C76" s="16" t="s">
        <v>139</v>
      </c>
      <c r="D76" s="22">
        <f t="shared" si="6"/>
        <v>0</v>
      </c>
      <c r="E76" s="153"/>
      <c r="F76" s="154">
        <f>ROUND(IF(E76&gt;0,D76*E76,0),0)</f>
        <v>0</v>
      </c>
      <c r="G76" s="189">
        <f t="shared" si="5"/>
        <v>0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ht="27.95" customHeight="1" spans="1:25">
      <c r="A77" s="16" t="s">
        <v>99</v>
      </c>
      <c r="B77" s="21" t="s">
        <v>236</v>
      </c>
      <c r="C77" s="16" t="s">
        <v>139</v>
      </c>
      <c r="D77" s="22">
        <f t="shared" si="6"/>
        <v>0</v>
      </c>
      <c r="E77" s="153"/>
      <c r="F77" s="154">
        <f>ROUND(IF(E77&gt;0,D77*E77,0),0)</f>
        <v>0</v>
      </c>
      <c r="G77" s="189">
        <f t="shared" si="5"/>
        <v>0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ht="27.95" customHeight="1" spans="1:25">
      <c r="A78" s="16" t="s">
        <v>185</v>
      </c>
      <c r="B78" s="21" t="s">
        <v>237</v>
      </c>
      <c r="C78" s="16" t="s">
        <v>238</v>
      </c>
      <c r="D78" s="22">
        <f t="shared" si="6"/>
        <v>0</v>
      </c>
      <c r="E78" s="153"/>
      <c r="F78" s="154"/>
      <c r="G78" s="189">
        <f t="shared" si="5"/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ht="27.95" customHeight="1" spans="1:25">
      <c r="A79" s="16" t="s">
        <v>239</v>
      </c>
      <c r="B79" s="21" t="s">
        <v>240</v>
      </c>
      <c r="C79" s="16"/>
      <c r="D79" s="22">
        <f t="shared" si="6"/>
        <v>0</v>
      </c>
      <c r="E79" s="153"/>
      <c r="F79" s="154">
        <f t="shared" ref="F79:F95" si="7">ROUND(IF(E79&gt;0,D79*E79,0),0)</f>
        <v>0</v>
      </c>
      <c r="G79" s="189">
        <f t="shared" si="5"/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ht="27.95" customHeight="1" spans="1:25">
      <c r="A80" s="16" t="s">
        <v>35</v>
      </c>
      <c r="B80" s="21" t="s">
        <v>234</v>
      </c>
      <c r="C80" s="16" t="s">
        <v>139</v>
      </c>
      <c r="D80" s="22">
        <f t="shared" si="6"/>
        <v>0</v>
      </c>
      <c r="E80" s="153"/>
      <c r="F80" s="154">
        <f t="shared" si="7"/>
        <v>0</v>
      </c>
      <c r="G80" s="189">
        <f t="shared" si="5"/>
        <v>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ht="27.95" customHeight="1" spans="1:25">
      <c r="A81" s="16" t="s">
        <v>68</v>
      </c>
      <c r="B81" s="21" t="s">
        <v>235</v>
      </c>
      <c r="C81" s="16" t="s">
        <v>139</v>
      </c>
      <c r="D81" s="22">
        <f t="shared" si="6"/>
        <v>0</v>
      </c>
      <c r="E81" s="153"/>
      <c r="F81" s="154">
        <f t="shared" si="7"/>
        <v>0</v>
      </c>
      <c r="G81" s="189">
        <f t="shared" si="5"/>
        <v>0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ht="27.95" customHeight="1" spans="1:25">
      <c r="A82" s="257" t="s">
        <v>71</v>
      </c>
      <c r="B82" s="21" t="s">
        <v>241</v>
      </c>
      <c r="C82" s="17" t="s">
        <v>139</v>
      </c>
      <c r="D82" s="22">
        <f t="shared" si="6"/>
        <v>0</v>
      </c>
      <c r="E82" s="153"/>
      <c r="F82" s="154">
        <f t="shared" si="7"/>
        <v>0</v>
      </c>
      <c r="G82" s="189">
        <f t="shared" si="5"/>
        <v>0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ht="27.95" customHeight="1" spans="1:25">
      <c r="A83" s="16" t="s">
        <v>99</v>
      </c>
      <c r="B83" s="21" t="s">
        <v>242</v>
      </c>
      <c r="C83" s="16" t="s">
        <v>152</v>
      </c>
      <c r="D83" s="22">
        <f t="shared" si="6"/>
        <v>0</v>
      </c>
      <c r="E83" s="153"/>
      <c r="F83" s="154">
        <f t="shared" si="7"/>
        <v>0</v>
      </c>
      <c r="G83" s="189">
        <f t="shared" si="5"/>
        <v>0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ht="27.95" customHeight="1" spans="1:25">
      <c r="A84" s="16" t="s">
        <v>243</v>
      </c>
      <c r="B84" s="21" t="s">
        <v>244</v>
      </c>
      <c r="C84" s="16"/>
      <c r="D84" s="22">
        <f t="shared" si="6"/>
        <v>0</v>
      </c>
      <c r="E84" s="153"/>
      <c r="F84" s="154">
        <f t="shared" si="7"/>
        <v>0</v>
      </c>
      <c r="G84" s="189">
        <f t="shared" si="5"/>
        <v>0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ht="27.95" customHeight="1" spans="1:25">
      <c r="A85" s="257" t="s">
        <v>38</v>
      </c>
      <c r="B85" s="258" t="s">
        <v>234</v>
      </c>
      <c r="C85" s="259" t="s">
        <v>245</v>
      </c>
      <c r="D85" s="22">
        <f t="shared" si="6"/>
        <v>0</v>
      </c>
      <c r="E85" s="153"/>
      <c r="F85" s="154">
        <f t="shared" si="7"/>
        <v>0</v>
      </c>
      <c r="G85" s="189">
        <f t="shared" si="5"/>
        <v>0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="182" customFormat="1" ht="27.95" customHeight="1" spans="1:25">
      <c r="A86" s="257" t="s">
        <v>71</v>
      </c>
      <c r="B86" s="204" t="s">
        <v>246</v>
      </c>
      <c r="C86" s="259" t="s">
        <v>245</v>
      </c>
      <c r="D86" s="22">
        <f t="shared" si="6"/>
        <v>0</v>
      </c>
      <c r="E86" s="153"/>
      <c r="F86" s="154">
        <f t="shared" si="7"/>
        <v>0</v>
      </c>
      <c r="G86" s="189">
        <f t="shared" si="5"/>
        <v>0</v>
      </c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16"/>
      <c r="U86" s="216"/>
      <c r="V86" s="216"/>
      <c r="W86" s="216"/>
      <c r="X86" s="216"/>
      <c r="Y86" s="216"/>
    </row>
    <row r="87" ht="27.95" customHeight="1" spans="1:25">
      <c r="A87" s="17" t="s">
        <v>247</v>
      </c>
      <c r="B87" s="21" t="s">
        <v>120</v>
      </c>
      <c r="C87" s="17"/>
      <c r="D87" s="22">
        <f t="shared" si="6"/>
        <v>0</v>
      </c>
      <c r="E87" s="153"/>
      <c r="F87" s="154">
        <f t="shared" si="7"/>
        <v>0</v>
      </c>
      <c r="G87" s="189">
        <f t="shared" si="5"/>
        <v>0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="183" customFormat="1" ht="27.95" customHeight="1" spans="1:25">
      <c r="A88" s="16" t="s">
        <v>35</v>
      </c>
      <c r="B88" s="207" t="s">
        <v>248</v>
      </c>
      <c r="C88" s="203" t="s">
        <v>67</v>
      </c>
      <c r="D88" s="22">
        <f t="shared" si="6"/>
        <v>0</v>
      </c>
      <c r="E88" s="153"/>
      <c r="F88" s="154">
        <f t="shared" si="7"/>
        <v>0</v>
      </c>
      <c r="G88" s="189">
        <f t="shared" si="5"/>
        <v>0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02"/>
      <c r="S88" s="23"/>
      <c r="T88" s="23"/>
      <c r="U88" s="23"/>
      <c r="V88" s="23"/>
      <c r="W88" s="23"/>
      <c r="X88" s="23"/>
      <c r="Y88" s="23"/>
    </row>
    <row r="89" s="183" customFormat="1" ht="27.95" customHeight="1" spans="1:25">
      <c r="A89" s="16" t="s">
        <v>38</v>
      </c>
      <c r="B89" s="207" t="s">
        <v>249</v>
      </c>
      <c r="C89" s="203" t="s">
        <v>67</v>
      </c>
      <c r="D89" s="22">
        <f t="shared" si="6"/>
        <v>0</v>
      </c>
      <c r="E89" s="153"/>
      <c r="F89" s="154">
        <f t="shared" si="7"/>
        <v>0</v>
      </c>
      <c r="G89" s="189">
        <f t="shared" si="5"/>
        <v>0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="183" customFormat="1" ht="27.95" customHeight="1" spans="1:25">
      <c r="A90" s="16" t="s">
        <v>68</v>
      </c>
      <c r="B90" s="207" t="s">
        <v>250</v>
      </c>
      <c r="C90" s="203" t="s">
        <v>67</v>
      </c>
      <c r="D90" s="22">
        <f t="shared" si="6"/>
        <v>0</v>
      </c>
      <c r="E90" s="153"/>
      <c r="F90" s="154"/>
      <c r="G90" s="189">
        <f t="shared" si="5"/>
        <v>0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="183" customFormat="1" ht="27.95" customHeight="1" spans="1:25">
      <c r="A91" s="16" t="s">
        <v>71</v>
      </c>
      <c r="B91" s="207" t="s">
        <v>251</v>
      </c>
      <c r="C91" s="203" t="s">
        <v>67</v>
      </c>
      <c r="D91" s="22">
        <f t="shared" si="6"/>
        <v>0</v>
      </c>
      <c r="E91" s="153"/>
      <c r="F91" s="154"/>
      <c r="G91" s="189">
        <f t="shared" si="5"/>
        <v>0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="183" customFormat="1" ht="27.95" customHeight="1" spans="1:25">
      <c r="A92" s="16" t="s">
        <v>99</v>
      </c>
      <c r="B92" s="207" t="s">
        <v>252</v>
      </c>
      <c r="C92" s="203" t="s">
        <v>67</v>
      </c>
      <c r="D92" s="22">
        <f t="shared" si="6"/>
        <v>0</v>
      </c>
      <c r="E92" s="153"/>
      <c r="F92" s="154"/>
      <c r="G92" s="189">
        <f t="shared" si="5"/>
        <v>0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="183" customFormat="1" ht="27.95" customHeight="1" spans="1:25">
      <c r="A93" s="16" t="s">
        <v>253</v>
      </c>
      <c r="B93" s="207" t="s">
        <v>254</v>
      </c>
      <c r="C93" s="203" t="s">
        <v>67</v>
      </c>
      <c r="D93" s="22">
        <f t="shared" si="6"/>
        <v>0</v>
      </c>
      <c r="E93" s="153"/>
      <c r="F93" s="154"/>
      <c r="G93" s="189">
        <f t="shared" si="5"/>
        <v>0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ht="27.95" customHeight="1" spans="1:25">
      <c r="A94" s="17" t="s">
        <v>255</v>
      </c>
      <c r="B94" s="21" t="s">
        <v>256</v>
      </c>
      <c r="C94" s="17"/>
      <c r="D94" s="22">
        <f t="shared" si="6"/>
        <v>0</v>
      </c>
      <c r="E94" s="153"/>
      <c r="F94" s="154">
        <f t="shared" si="7"/>
        <v>0</v>
      </c>
      <c r="G94" s="189">
        <f t="shared" si="5"/>
        <v>0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ht="27.95" customHeight="1" spans="1:25">
      <c r="A95" s="17" t="s">
        <v>35</v>
      </c>
      <c r="B95" s="21" t="s">
        <v>257</v>
      </c>
      <c r="C95" s="17" t="s">
        <v>94</v>
      </c>
      <c r="D95" s="22">
        <f t="shared" si="6"/>
        <v>0</v>
      </c>
      <c r="E95" s="153"/>
      <c r="F95" s="154">
        <f t="shared" si="7"/>
        <v>0</v>
      </c>
      <c r="G95" s="189">
        <f t="shared" si="5"/>
        <v>0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ht="27.95" customHeight="1" spans="1:25">
      <c r="A96" s="16" t="s">
        <v>38</v>
      </c>
      <c r="B96" s="21" t="s">
        <v>258</v>
      </c>
      <c r="C96" s="17" t="s">
        <v>67</v>
      </c>
      <c r="D96" s="22">
        <f t="shared" si="6"/>
        <v>0</v>
      </c>
      <c r="E96" s="153"/>
      <c r="F96" s="154"/>
      <c r="G96" s="189">
        <f t="shared" si="5"/>
        <v>0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ht="27.95" customHeight="1" spans="1:25">
      <c r="A97" s="17" t="s">
        <v>259</v>
      </c>
      <c r="B97" s="21" t="s">
        <v>260</v>
      </c>
      <c r="C97" s="17"/>
      <c r="D97" s="22">
        <f t="shared" si="6"/>
        <v>0</v>
      </c>
      <c r="E97" s="153"/>
      <c r="F97" s="154">
        <f>ROUND(IF(E97&gt;0,D97*E97,0),0)</f>
        <v>0</v>
      </c>
      <c r="G97" s="189">
        <f t="shared" si="5"/>
        <v>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ht="27.95" customHeight="1" spans="1:25">
      <c r="A98" s="17" t="s">
        <v>35</v>
      </c>
      <c r="B98" s="21" t="s">
        <v>261</v>
      </c>
      <c r="C98" s="17" t="s">
        <v>139</v>
      </c>
      <c r="D98" s="22">
        <f t="shared" si="6"/>
        <v>0</v>
      </c>
      <c r="E98" s="153"/>
      <c r="F98" s="154">
        <f>ROUND(IF(E98&gt;0,D98*E98,0),0)</f>
        <v>0</v>
      </c>
      <c r="G98" s="189">
        <f t="shared" si="5"/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ht="27.95" customHeight="1" spans="1:25">
      <c r="A99" s="17" t="s">
        <v>262</v>
      </c>
      <c r="B99" s="21" t="s">
        <v>263</v>
      </c>
      <c r="C99" s="17"/>
      <c r="D99" s="22">
        <f t="shared" si="6"/>
        <v>0</v>
      </c>
      <c r="E99" s="153"/>
      <c r="F99" s="154">
        <f>ROUND(IF(E99&gt;0,D99*E99,0),0)</f>
        <v>0</v>
      </c>
      <c r="G99" s="189">
        <f t="shared" si="5"/>
        <v>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ht="27.95" customHeight="1" spans="1:25">
      <c r="A100" s="16" t="s">
        <v>264</v>
      </c>
      <c r="B100" s="21" t="s">
        <v>265</v>
      </c>
      <c r="C100" s="17"/>
      <c r="D100" s="22">
        <f t="shared" si="6"/>
        <v>0</v>
      </c>
      <c r="E100" s="153"/>
      <c r="F100" s="154">
        <f>ROUND(IF(E100&gt;0,D100*E100,0),0)</f>
        <v>0</v>
      </c>
      <c r="G100" s="189">
        <f t="shared" si="5"/>
        <v>0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ht="27.95" customHeight="1" spans="1:25">
      <c r="A101" s="17" t="s">
        <v>35</v>
      </c>
      <c r="B101" s="21" t="s">
        <v>261</v>
      </c>
      <c r="C101" s="17" t="s">
        <v>139</v>
      </c>
      <c r="D101" s="22">
        <f t="shared" si="6"/>
        <v>0</v>
      </c>
      <c r="E101" s="153"/>
      <c r="F101" s="154">
        <f>ROUND(IF(E101&gt;0,D101*E101,0),0)</f>
        <v>0</v>
      </c>
      <c r="G101" s="189">
        <f t="shared" si="5"/>
        <v>0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ht="27.95" customHeight="1" spans="1:25">
      <c r="A102" s="17" t="s">
        <v>266</v>
      </c>
      <c r="B102" s="21" t="s">
        <v>267</v>
      </c>
      <c r="C102" s="17"/>
      <c r="D102" s="22">
        <f t="shared" si="6"/>
        <v>0</v>
      </c>
      <c r="E102" s="153"/>
      <c r="F102" s="154"/>
      <c r="G102" s="189">
        <f t="shared" si="5"/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ht="27.95" customHeight="1" spans="1:25">
      <c r="A103" s="17" t="s">
        <v>35</v>
      </c>
      <c r="B103" s="21" t="s">
        <v>268</v>
      </c>
      <c r="C103" s="17" t="s">
        <v>139</v>
      </c>
      <c r="D103" s="22">
        <f t="shared" si="6"/>
        <v>0</v>
      </c>
      <c r="E103" s="153"/>
      <c r="F103" s="154"/>
      <c r="G103" s="189">
        <f t="shared" si="5"/>
        <v>0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ht="27.95" customHeight="1" spans="1:25">
      <c r="A104" s="17" t="s">
        <v>38</v>
      </c>
      <c r="B104" s="21" t="s">
        <v>269</v>
      </c>
      <c r="C104" s="17" t="s">
        <v>139</v>
      </c>
      <c r="D104" s="22">
        <f t="shared" si="6"/>
        <v>0</v>
      </c>
      <c r="E104" s="153"/>
      <c r="F104" s="154"/>
      <c r="G104" s="189">
        <f t="shared" si="5"/>
        <v>0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ht="27.95" customHeight="1" spans="1:25">
      <c r="A105" s="17" t="s">
        <v>71</v>
      </c>
      <c r="B105" s="21" t="s">
        <v>270</v>
      </c>
      <c r="C105" s="17" t="s">
        <v>139</v>
      </c>
      <c r="D105" s="22">
        <v>2.4</v>
      </c>
      <c r="E105" s="153"/>
      <c r="F105" s="154"/>
      <c r="G105" s="189">
        <f t="shared" si="5"/>
        <v>0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ht="27.95" customHeight="1" spans="1:25">
      <c r="A106" s="16" t="s">
        <v>271</v>
      </c>
      <c r="B106" s="207" t="s">
        <v>272</v>
      </c>
      <c r="C106" s="16"/>
      <c r="D106" s="22">
        <f t="shared" si="6"/>
        <v>0</v>
      </c>
      <c r="E106" s="153"/>
      <c r="F106" s="154">
        <f t="shared" ref="F106:F114" si="8">ROUND(IF(E106&gt;0,D106*E106,0),0)</f>
        <v>0</v>
      </c>
      <c r="G106" s="189">
        <f t="shared" si="5"/>
        <v>0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ht="27.95" customHeight="1" spans="1:25">
      <c r="A107" s="16" t="s">
        <v>38</v>
      </c>
      <c r="B107" s="207" t="s">
        <v>273</v>
      </c>
      <c r="C107" s="16" t="s">
        <v>139</v>
      </c>
      <c r="D107" s="22">
        <f t="shared" si="6"/>
        <v>0</v>
      </c>
      <c r="E107" s="153"/>
      <c r="F107" s="154"/>
      <c r="G107" s="189">
        <f t="shared" si="5"/>
        <v>0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ht="27.95" customHeight="1" spans="1:25">
      <c r="A108" s="16" t="s">
        <v>71</v>
      </c>
      <c r="B108" s="21" t="s">
        <v>274</v>
      </c>
      <c r="C108" s="16" t="s">
        <v>139</v>
      </c>
      <c r="D108" s="22">
        <f t="shared" si="6"/>
        <v>0</v>
      </c>
      <c r="E108" s="153"/>
      <c r="F108" s="154">
        <f t="shared" si="8"/>
        <v>0</v>
      </c>
      <c r="G108" s="189">
        <f t="shared" si="5"/>
        <v>0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ht="27.95" customHeight="1" spans="1:25">
      <c r="A109" s="16" t="s">
        <v>99</v>
      </c>
      <c r="B109" s="21" t="s">
        <v>234</v>
      </c>
      <c r="C109" s="16" t="s">
        <v>139</v>
      </c>
      <c r="D109" s="22">
        <f t="shared" si="6"/>
        <v>0</v>
      </c>
      <c r="E109" s="153"/>
      <c r="F109" s="154">
        <f t="shared" si="8"/>
        <v>0</v>
      </c>
      <c r="G109" s="189">
        <f t="shared" si="5"/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ht="27.95" customHeight="1" spans="1:25">
      <c r="A110" s="16" t="s">
        <v>253</v>
      </c>
      <c r="B110" s="21" t="s">
        <v>242</v>
      </c>
      <c r="C110" s="16" t="s">
        <v>152</v>
      </c>
      <c r="D110" s="22">
        <f t="shared" si="6"/>
        <v>0</v>
      </c>
      <c r="E110" s="153"/>
      <c r="F110" s="154">
        <f t="shared" si="8"/>
        <v>0</v>
      </c>
      <c r="G110" s="189">
        <f t="shared" si="5"/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ht="27.95" customHeight="1" spans="1:25">
      <c r="A111" s="16" t="s">
        <v>275</v>
      </c>
      <c r="B111" s="21" t="s">
        <v>276</v>
      </c>
      <c r="C111" s="208"/>
      <c r="D111" s="22">
        <f t="shared" si="6"/>
        <v>0</v>
      </c>
      <c r="E111" s="153"/>
      <c r="F111" s="154">
        <f t="shared" si="8"/>
        <v>0</v>
      </c>
      <c r="G111" s="189">
        <f t="shared" si="5"/>
        <v>0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ht="27.95" customHeight="1" spans="1:25">
      <c r="A112" s="16" t="s">
        <v>38</v>
      </c>
      <c r="B112" s="21" t="s">
        <v>277</v>
      </c>
      <c r="C112" s="16" t="s">
        <v>139</v>
      </c>
      <c r="D112" s="22">
        <f t="shared" si="6"/>
        <v>0</v>
      </c>
      <c r="E112" s="153"/>
      <c r="F112" s="154">
        <f t="shared" si="8"/>
        <v>0</v>
      </c>
      <c r="G112" s="189">
        <f t="shared" si="5"/>
        <v>0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ht="27.95" customHeight="1" spans="1:25">
      <c r="A113" s="16" t="s">
        <v>278</v>
      </c>
      <c r="B113" s="21" t="s">
        <v>279</v>
      </c>
      <c r="C113" s="16"/>
      <c r="D113" s="22">
        <f t="shared" si="6"/>
        <v>0</v>
      </c>
      <c r="E113" s="153"/>
      <c r="F113" s="154"/>
      <c r="G113" s="189">
        <f t="shared" si="5"/>
        <v>0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ht="27.95" customHeight="1" spans="1:25">
      <c r="A114" s="16" t="s">
        <v>35</v>
      </c>
      <c r="B114" s="21" t="s">
        <v>280</v>
      </c>
      <c r="C114" s="16" t="s">
        <v>152</v>
      </c>
      <c r="D114" s="22">
        <f t="shared" si="6"/>
        <v>0</v>
      </c>
      <c r="E114" s="153"/>
      <c r="F114" s="154">
        <f t="shared" si="8"/>
        <v>0</v>
      </c>
      <c r="G114" s="189">
        <f t="shared" si="5"/>
        <v>0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199"/>
      <c r="R114" s="23"/>
      <c r="S114" s="23"/>
      <c r="T114" s="23"/>
      <c r="U114" s="23"/>
      <c r="V114" s="23"/>
      <c r="W114" s="23"/>
      <c r="X114" s="23"/>
      <c r="Y114" s="23"/>
    </row>
    <row r="115" s="184" customFormat="1" ht="27.95" customHeight="1" spans="1:25">
      <c r="A115" s="209" t="s">
        <v>281</v>
      </c>
      <c r="B115" s="210" t="s">
        <v>282</v>
      </c>
      <c r="C115" s="209"/>
      <c r="D115" s="211">
        <f t="shared" si="6"/>
        <v>0</v>
      </c>
      <c r="E115" s="212"/>
      <c r="F115" s="213"/>
      <c r="G115" s="214">
        <f t="shared" si="5"/>
        <v>0</v>
      </c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</row>
    <row r="116" ht="27.95" customHeight="1" spans="1:25">
      <c r="A116" s="16" t="s">
        <v>283</v>
      </c>
      <c r="B116" s="21" t="s">
        <v>201</v>
      </c>
      <c r="C116" s="16"/>
      <c r="D116" s="22">
        <f t="shared" si="6"/>
        <v>0</v>
      </c>
      <c r="E116" s="153"/>
      <c r="F116" s="154"/>
      <c r="G116" s="189">
        <f t="shared" si="5"/>
        <v>0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ht="27.95" customHeight="1" spans="1:25">
      <c r="A117" s="16" t="s">
        <v>35</v>
      </c>
      <c r="B117" s="21" t="s">
        <v>284</v>
      </c>
      <c r="C117" s="16" t="s">
        <v>139</v>
      </c>
      <c r="D117" s="22">
        <f t="shared" si="6"/>
        <v>0</v>
      </c>
      <c r="E117" s="153"/>
      <c r="F117" s="154"/>
      <c r="G117" s="189">
        <f t="shared" si="5"/>
        <v>0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ht="27.95" customHeight="1" spans="1:25">
      <c r="A118" s="16" t="s">
        <v>38</v>
      </c>
      <c r="B118" s="21" t="s">
        <v>285</v>
      </c>
      <c r="C118" s="16" t="s">
        <v>139</v>
      </c>
      <c r="D118" s="22"/>
      <c r="E118" s="153"/>
      <c r="F118" s="154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ht="27.95" customHeight="1" spans="1:25">
      <c r="A119" s="16" t="s">
        <v>68</v>
      </c>
      <c r="B119" s="21" t="s">
        <v>204</v>
      </c>
      <c r="C119" s="16" t="s">
        <v>139</v>
      </c>
      <c r="D119" s="211">
        <v>5.6</v>
      </c>
      <c r="E119" s="153"/>
      <c r="F119" s="154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ht="27.95" customHeight="1" spans="1:25">
      <c r="A120" s="16" t="s">
        <v>286</v>
      </c>
      <c r="B120" s="21" t="s">
        <v>287</v>
      </c>
      <c r="C120" s="16"/>
      <c r="D120" s="22">
        <f>G120</f>
        <v>0</v>
      </c>
      <c r="E120" s="153"/>
      <c r="F120" s="154"/>
      <c r="G120" s="189">
        <f t="shared" ref="G120:G137" si="9">SUM(H120:V120)</f>
        <v>0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ht="27.95" customHeight="1" spans="1:25">
      <c r="A121" s="16" t="s">
        <v>38</v>
      </c>
      <c r="B121" s="21" t="s">
        <v>288</v>
      </c>
      <c r="C121" s="16" t="s">
        <v>139</v>
      </c>
      <c r="D121" s="22">
        <f>G121</f>
        <v>0</v>
      </c>
      <c r="E121" s="153"/>
      <c r="F121" s="154"/>
      <c r="G121" s="189">
        <f t="shared" si="9"/>
        <v>0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="184" customFormat="1" ht="27.95" customHeight="1" spans="1:25">
      <c r="A122" s="209" t="s">
        <v>289</v>
      </c>
      <c r="B122" s="210" t="s">
        <v>290</v>
      </c>
      <c r="C122" s="209"/>
      <c r="D122" s="211">
        <f>G122</f>
        <v>0</v>
      </c>
      <c r="E122" s="212"/>
      <c r="F122" s="213"/>
      <c r="G122" s="214">
        <f t="shared" si="9"/>
        <v>0</v>
      </c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</row>
    <row r="123" ht="27.95" customHeight="1" spans="1:25">
      <c r="A123" s="16" t="s">
        <v>35</v>
      </c>
      <c r="B123" s="21" t="s">
        <v>291</v>
      </c>
      <c r="C123" s="16" t="s">
        <v>139</v>
      </c>
      <c r="D123" s="211">
        <v>85.4</v>
      </c>
      <c r="E123" s="153"/>
      <c r="F123" s="154"/>
      <c r="G123" s="189">
        <f t="shared" si="9"/>
        <v>0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ht="27.95" customHeight="1" spans="1:25">
      <c r="A124" s="16" t="s">
        <v>68</v>
      </c>
      <c r="B124" s="21" t="s">
        <v>292</v>
      </c>
      <c r="C124" s="16" t="s">
        <v>238</v>
      </c>
      <c r="D124" s="211">
        <v>3846</v>
      </c>
      <c r="E124" s="153"/>
      <c r="F124" s="154"/>
      <c r="G124" s="189">
        <f t="shared" si="9"/>
        <v>0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ht="27.95" customHeight="1" spans="1:25">
      <c r="A125" s="16" t="s">
        <v>293</v>
      </c>
      <c r="B125" s="21" t="s">
        <v>294</v>
      </c>
      <c r="C125" s="205"/>
      <c r="D125" s="22">
        <f t="shared" ref="D125:D135" si="10">G125</f>
        <v>0</v>
      </c>
      <c r="E125" s="153"/>
      <c r="F125" s="154">
        <f>ROUND(IF(E125&gt;0,D125*E125,0),0)</f>
        <v>0</v>
      </c>
      <c r="G125" s="189">
        <f t="shared" si="9"/>
        <v>0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ht="27.95" customHeight="1" spans="1:25">
      <c r="A126" s="16" t="s">
        <v>295</v>
      </c>
      <c r="B126" s="21" t="s">
        <v>296</v>
      </c>
      <c r="C126" s="205"/>
      <c r="D126" s="22">
        <f t="shared" si="10"/>
        <v>0</v>
      </c>
      <c r="E126" s="153"/>
      <c r="F126" s="154">
        <f>ROUND(IF(E126&gt;0,D126*E126,0),0)</f>
        <v>0</v>
      </c>
      <c r="G126" s="189">
        <f t="shared" si="9"/>
        <v>0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ht="27.95" customHeight="1" spans="1:25">
      <c r="A127" s="16" t="s">
        <v>35</v>
      </c>
      <c r="B127" s="21" t="s">
        <v>297</v>
      </c>
      <c r="C127" s="205" t="s">
        <v>245</v>
      </c>
      <c r="D127" s="22">
        <f t="shared" si="10"/>
        <v>0</v>
      </c>
      <c r="E127" s="153"/>
      <c r="F127" s="154">
        <f>ROUND(IF(E127&gt;0,D127*E127,0),0)</f>
        <v>0</v>
      </c>
      <c r="G127" s="189">
        <f t="shared" si="9"/>
        <v>0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ht="27.95" customHeight="1" spans="1:25">
      <c r="A128" s="16" t="s">
        <v>298</v>
      </c>
      <c r="B128" s="21" t="s">
        <v>299</v>
      </c>
      <c r="C128" s="205"/>
      <c r="D128" s="22">
        <f t="shared" si="10"/>
        <v>0</v>
      </c>
      <c r="E128" s="153"/>
      <c r="F128" s="154">
        <f t="shared" ref="F128:F135" si="11">ROUND(IF(E128&gt;0,D128*E128,0),0)</f>
        <v>0</v>
      </c>
      <c r="G128" s="189">
        <f t="shared" si="9"/>
        <v>0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ht="27.95" customHeight="1" spans="1:25">
      <c r="A129" s="16" t="s">
        <v>35</v>
      </c>
      <c r="B129" s="21" t="s">
        <v>234</v>
      </c>
      <c r="C129" s="205" t="s">
        <v>245</v>
      </c>
      <c r="D129" s="22">
        <f t="shared" si="10"/>
        <v>0</v>
      </c>
      <c r="E129" s="153"/>
      <c r="F129" s="154">
        <f t="shared" si="11"/>
        <v>0</v>
      </c>
      <c r="G129" s="189">
        <f t="shared" si="9"/>
        <v>0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ht="27.95" customHeight="1" spans="1:25">
      <c r="A130" s="16" t="s">
        <v>38</v>
      </c>
      <c r="B130" s="21" t="s">
        <v>300</v>
      </c>
      <c r="C130" s="205" t="s">
        <v>245</v>
      </c>
      <c r="D130" s="22">
        <f t="shared" si="10"/>
        <v>0</v>
      </c>
      <c r="E130" s="153"/>
      <c r="F130" s="154"/>
      <c r="G130" s="189">
        <f t="shared" si="9"/>
        <v>0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ht="27.95" customHeight="1" spans="1:25">
      <c r="A131" s="16" t="s">
        <v>68</v>
      </c>
      <c r="B131" s="21" t="s">
        <v>301</v>
      </c>
      <c r="C131" s="205" t="s">
        <v>245</v>
      </c>
      <c r="D131" s="22">
        <f t="shared" si="10"/>
        <v>0</v>
      </c>
      <c r="E131" s="153"/>
      <c r="F131" s="154">
        <f t="shared" si="11"/>
        <v>0</v>
      </c>
      <c r="G131" s="189">
        <f t="shared" si="9"/>
        <v>0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ht="27.95" customHeight="1" spans="1:25">
      <c r="A132" s="16" t="s">
        <v>71</v>
      </c>
      <c r="B132" s="21" t="s">
        <v>302</v>
      </c>
      <c r="C132" s="205" t="s">
        <v>245</v>
      </c>
      <c r="D132" s="22">
        <f t="shared" si="10"/>
        <v>0</v>
      </c>
      <c r="E132" s="153"/>
      <c r="F132" s="154">
        <f t="shared" si="11"/>
        <v>0</v>
      </c>
      <c r="G132" s="189">
        <f t="shared" si="9"/>
        <v>0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ht="27.95" customHeight="1" spans="1:25">
      <c r="A133" s="16" t="s">
        <v>99</v>
      </c>
      <c r="B133" s="21" t="s">
        <v>303</v>
      </c>
      <c r="C133" s="205" t="s">
        <v>304</v>
      </c>
      <c r="D133" s="22">
        <f t="shared" si="10"/>
        <v>0</v>
      </c>
      <c r="E133" s="153"/>
      <c r="F133" s="154">
        <f t="shared" si="11"/>
        <v>0</v>
      </c>
      <c r="G133" s="189">
        <f t="shared" si="9"/>
        <v>0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ht="27.95" customHeight="1" spans="1:25">
      <c r="A134" s="16" t="s">
        <v>305</v>
      </c>
      <c r="B134" s="21" t="s">
        <v>306</v>
      </c>
      <c r="C134" s="205"/>
      <c r="D134" s="22">
        <f t="shared" si="10"/>
        <v>0</v>
      </c>
      <c r="E134" s="153"/>
      <c r="F134" s="154">
        <f t="shared" si="11"/>
        <v>0</v>
      </c>
      <c r="G134" s="189">
        <f t="shared" si="9"/>
        <v>0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ht="27.95" customHeight="1" spans="1:25">
      <c r="A135" s="16" t="s">
        <v>35</v>
      </c>
      <c r="B135" s="21" t="s">
        <v>285</v>
      </c>
      <c r="C135" s="205" t="s">
        <v>245</v>
      </c>
      <c r="D135" s="22">
        <f t="shared" si="10"/>
        <v>0</v>
      </c>
      <c r="E135" s="153"/>
      <c r="F135" s="154">
        <f t="shared" si="11"/>
        <v>0</v>
      </c>
      <c r="G135" s="189">
        <f t="shared" si="9"/>
        <v>0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ht="27.95" customHeight="1" spans="1:25">
      <c r="A136" s="16"/>
      <c r="B136" s="21"/>
      <c r="C136" s="205"/>
      <c r="D136" s="22"/>
      <c r="E136" s="153"/>
      <c r="F136" s="154"/>
      <c r="G136" s="189">
        <f t="shared" si="9"/>
        <v>0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ht="27.95" customHeight="1" spans="1:25">
      <c r="A137" s="16"/>
      <c r="B137" s="21"/>
      <c r="C137" s="205"/>
      <c r="D137" s="22"/>
      <c r="E137" s="153"/>
      <c r="F137" s="154"/>
      <c r="G137" s="189">
        <f t="shared" si="9"/>
        <v>0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ht="27.95" customHeight="1" spans="1:25">
      <c r="A138" s="32" t="s">
        <v>307</v>
      </c>
      <c r="B138" s="32"/>
      <c r="C138" s="32"/>
      <c r="D138" s="33">
        <f ca="1">SUM(INDIRECT("F4:F"&amp;ROW()-1))</f>
        <v>0</v>
      </c>
      <c r="E138" s="33"/>
      <c r="F138" s="34" t="s">
        <v>103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customHeight="1" spans="8:25"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02"/>
      <c r="U139" s="202"/>
      <c r="V139" s="202"/>
      <c r="W139" s="202"/>
      <c r="X139" s="202"/>
      <c r="Y139" s="202"/>
    </row>
    <row r="140" customHeight="1" spans="8:25"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02"/>
      <c r="U140" s="202"/>
      <c r="V140" s="202"/>
      <c r="W140" s="202"/>
      <c r="X140" s="202"/>
      <c r="Y140" s="202"/>
    </row>
    <row r="141" customHeight="1" spans="8:25"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02"/>
      <c r="U141" s="202"/>
      <c r="V141" s="202"/>
      <c r="W141" s="202"/>
      <c r="X141" s="202"/>
      <c r="Y141" s="202"/>
    </row>
    <row r="142" customHeight="1" spans="8:25"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02"/>
      <c r="U142" s="202"/>
      <c r="V142" s="202"/>
      <c r="W142" s="202"/>
      <c r="X142" s="202"/>
      <c r="Y142" s="202"/>
    </row>
    <row r="143" customHeight="1" spans="8:25"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02"/>
      <c r="U143" s="202"/>
      <c r="V143" s="202"/>
      <c r="W143" s="202"/>
      <c r="X143" s="202"/>
      <c r="Y143" s="202"/>
    </row>
    <row r="144" customHeight="1" spans="8:25"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02"/>
      <c r="U144" s="202"/>
      <c r="V144" s="202"/>
      <c r="W144" s="202"/>
      <c r="X144" s="202"/>
      <c r="Y144" s="202"/>
    </row>
    <row r="145" customHeight="1" spans="8:25"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02"/>
      <c r="U145" s="202"/>
      <c r="V145" s="202"/>
      <c r="W145" s="202"/>
      <c r="X145" s="202"/>
      <c r="Y145" s="202"/>
    </row>
    <row r="146" customHeight="1" spans="8:25"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02"/>
      <c r="U146" s="202"/>
      <c r="V146" s="202"/>
      <c r="W146" s="202"/>
      <c r="X146" s="202"/>
      <c r="Y146" s="202"/>
    </row>
  </sheetData>
  <mergeCells count="5">
    <mergeCell ref="A1:F1"/>
    <mergeCell ref="A2:B2"/>
    <mergeCell ref="E2:F2"/>
    <mergeCell ref="A138:C138"/>
    <mergeCell ref="D138:E138"/>
  </mergeCells>
  <printOptions horizontalCentered="1"/>
  <pageMargins left="0.59" right="0.59" top="0.75" bottom="0.75" header="0.31" footer="0.3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P91"/>
  <sheetViews>
    <sheetView showZeros="0" workbookViewId="0">
      <pane xSplit="3" ySplit="3" topLeftCell="D4" activePane="bottomRight" state="frozen"/>
      <selection/>
      <selection pane="topRight"/>
      <selection pane="bottomLeft"/>
      <selection pane="bottomRight" activeCell="A1" sqref="$A1:$XFD1"/>
    </sheetView>
  </sheetViews>
  <sheetFormatPr defaultColWidth="9" defaultRowHeight="24.95" customHeight="1"/>
  <cols>
    <col min="1" max="1" width="8.625" style="140" customWidth="1"/>
    <col min="2" max="2" width="33.625" style="141" customWidth="1"/>
    <col min="3" max="3" width="7.125" style="14" customWidth="1"/>
    <col min="4" max="4" width="11.625" style="142" customWidth="1"/>
    <col min="5" max="6" width="11.625" style="14" customWidth="1"/>
    <col min="7" max="7" width="9.5" style="143" customWidth="1"/>
    <col min="8" max="11" width="9.5" style="138" customWidth="1"/>
    <col min="12" max="12" width="9.5" style="144" customWidth="1"/>
    <col min="13" max="36" width="9.5" style="14" customWidth="1"/>
    <col min="37" max="16384" width="9" style="14"/>
  </cols>
  <sheetData>
    <row r="1" s="135" customFormat="1" ht="30" customHeight="1" spans="1:12">
      <c r="A1" s="145" t="s">
        <v>308</v>
      </c>
      <c r="B1" s="145"/>
      <c r="C1" s="145"/>
      <c r="D1" s="146"/>
      <c r="E1" s="145"/>
      <c r="F1" s="145"/>
      <c r="G1" s="147"/>
      <c r="H1" s="148"/>
      <c r="I1" s="148"/>
      <c r="J1" s="144"/>
      <c r="K1" s="144"/>
      <c r="L1" s="144"/>
    </row>
    <row r="2" ht="20.1" customHeight="1" spans="1:11">
      <c r="A2" s="97" t="str">
        <f>汇总表!A2</f>
        <v>合同段编号：A1</v>
      </c>
      <c r="B2" s="97"/>
      <c r="C2" s="140"/>
      <c r="D2" s="14"/>
      <c r="E2" s="149" t="s">
        <v>2</v>
      </c>
      <c r="F2" s="149"/>
      <c r="J2" s="161" t="s">
        <v>105</v>
      </c>
      <c r="K2" s="161" t="s">
        <v>105</v>
      </c>
    </row>
    <row r="3" s="136" customFormat="1" ht="27.95" customHeight="1" spans="1:16">
      <c r="A3" s="150" t="s">
        <v>106</v>
      </c>
      <c r="B3" s="150" t="s">
        <v>107</v>
      </c>
      <c r="C3" s="19" t="s">
        <v>22</v>
      </c>
      <c r="D3" s="151" t="s">
        <v>23</v>
      </c>
      <c r="E3" s="19" t="s">
        <v>24</v>
      </c>
      <c r="F3" s="19" t="s">
        <v>108</v>
      </c>
      <c r="G3" s="143" t="s">
        <v>26</v>
      </c>
      <c r="H3" s="138" t="s">
        <v>309</v>
      </c>
      <c r="I3" s="138" t="s">
        <v>124</v>
      </c>
      <c r="J3" s="138" t="s">
        <v>122</v>
      </c>
      <c r="K3" s="138" t="s">
        <v>123</v>
      </c>
      <c r="L3" s="144" t="s">
        <v>310</v>
      </c>
      <c r="M3" s="98"/>
      <c r="N3" s="98"/>
      <c r="O3" s="98"/>
      <c r="P3" s="98"/>
    </row>
    <row r="4" s="136" customFormat="1" ht="27.95" customHeight="1" spans="1:13">
      <c r="A4" s="150">
        <v>302</v>
      </c>
      <c r="B4" s="152" t="s">
        <v>201</v>
      </c>
      <c r="C4" s="19"/>
      <c r="D4" s="22"/>
      <c r="E4" s="153"/>
      <c r="F4" s="154">
        <f t="shared" ref="F4:F30" si="0">ROUND(IF(E4&gt;0,D4*E4,0),0)</f>
        <v>0</v>
      </c>
      <c r="G4" s="143"/>
      <c r="H4" s="155"/>
      <c r="I4" s="155"/>
      <c r="J4" s="155"/>
      <c r="K4" s="155"/>
      <c r="L4" s="144"/>
      <c r="M4" s="162"/>
    </row>
    <row r="5" s="136" customFormat="1" ht="27.95" customHeight="1" spans="1:13">
      <c r="A5" s="150" t="s">
        <v>311</v>
      </c>
      <c r="B5" s="152" t="s">
        <v>204</v>
      </c>
      <c r="C5" s="19"/>
      <c r="D5" s="22"/>
      <c r="E5" s="153"/>
      <c r="F5" s="154">
        <f t="shared" si="0"/>
        <v>0</v>
      </c>
      <c r="G5" s="143"/>
      <c r="H5" s="155"/>
      <c r="I5" s="155"/>
      <c r="J5" s="155"/>
      <c r="K5" s="155"/>
      <c r="L5" s="144"/>
      <c r="M5" s="162"/>
    </row>
    <row r="6" s="136" customFormat="1" ht="27.95" customHeight="1" spans="1:13">
      <c r="A6" s="19" t="s">
        <v>35</v>
      </c>
      <c r="B6" s="152" t="s">
        <v>157</v>
      </c>
      <c r="C6" s="19" t="s">
        <v>132</v>
      </c>
      <c r="D6" s="22">
        <f>G6</f>
        <v>0</v>
      </c>
      <c r="E6" s="153"/>
      <c r="F6" s="154">
        <f t="shared" si="0"/>
        <v>0</v>
      </c>
      <c r="G6" s="143">
        <f>SUM(H6:L6)</f>
        <v>0</v>
      </c>
      <c r="H6" s="156"/>
      <c r="I6" s="156"/>
      <c r="J6" s="155"/>
      <c r="K6" s="155"/>
      <c r="L6" s="144"/>
      <c r="M6" s="162"/>
    </row>
    <row r="7" s="136" customFormat="1" ht="27.95" customHeight="1" spans="1:13">
      <c r="A7" s="150" t="s">
        <v>312</v>
      </c>
      <c r="B7" s="152" t="s">
        <v>284</v>
      </c>
      <c r="C7" s="19"/>
      <c r="D7" s="22">
        <f t="shared" ref="D7:D70" si="1">G7</f>
        <v>0</v>
      </c>
      <c r="E7" s="153"/>
      <c r="F7" s="154">
        <f t="shared" si="0"/>
        <v>0</v>
      </c>
      <c r="G7" s="143">
        <f t="shared" ref="G7:G70" si="2">SUM(H7:L7)</f>
        <v>0</v>
      </c>
      <c r="H7" s="155"/>
      <c r="I7" s="155"/>
      <c r="J7" s="155"/>
      <c r="K7" s="155"/>
      <c r="L7" s="144"/>
      <c r="M7" s="162"/>
    </row>
    <row r="8" s="136" customFormat="1" ht="27.95" customHeight="1" spans="1:13">
      <c r="A8" s="19" t="s">
        <v>35</v>
      </c>
      <c r="B8" s="152" t="s">
        <v>157</v>
      </c>
      <c r="C8" s="19" t="s">
        <v>132</v>
      </c>
      <c r="D8" s="22">
        <f t="shared" si="1"/>
        <v>0</v>
      </c>
      <c r="E8" s="153"/>
      <c r="F8" s="154">
        <f t="shared" si="0"/>
        <v>0</v>
      </c>
      <c r="G8" s="143">
        <f t="shared" si="2"/>
        <v>0</v>
      </c>
      <c r="H8" s="156"/>
      <c r="I8" s="156"/>
      <c r="J8" s="155"/>
      <c r="K8" s="155"/>
      <c r="L8" s="144"/>
      <c r="M8" s="162"/>
    </row>
    <row r="9" ht="27.95" customHeight="1" spans="1:13">
      <c r="A9" s="19" t="s">
        <v>313</v>
      </c>
      <c r="B9" s="157" t="s">
        <v>314</v>
      </c>
      <c r="C9" s="158"/>
      <c r="D9" s="22">
        <f t="shared" si="1"/>
        <v>0</v>
      </c>
      <c r="E9" s="153"/>
      <c r="F9" s="154">
        <f t="shared" si="0"/>
        <v>0</v>
      </c>
      <c r="G9" s="143">
        <f t="shared" si="2"/>
        <v>0</v>
      </c>
      <c r="H9" s="155"/>
      <c r="I9" s="155"/>
      <c r="J9" s="155"/>
      <c r="K9" s="155"/>
      <c r="M9" s="163"/>
    </row>
    <row r="10" ht="27.95" customHeight="1" spans="1:13">
      <c r="A10" s="19" t="s">
        <v>315</v>
      </c>
      <c r="B10" s="157" t="s">
        <v>316</v>
      </c>
      <c r="C10" s="158"/>
      <c r="D10" s="22">
        <f t="shared" si="1"/>
        <v>0</v>
      </c>
      <c r="E10" s="153"/>
      <c r="F10" s="154">
        <f t="shared" si="0"/>
        <v>0</v>
      </c>
      <c r="G10" s="143">
        <f t="shared" si="2"/>
        <v>0</v>
      </c>
      <c r="H10" s="155"/>
      <c r="I10" s="155"/>
      <c r="J10" s="155"/>
      <c r="K10" s="155"/>
      <c r="M10" s="163"/>
    </row>
    <row r="11" ht="27.95" customHeight="1" spans="1:16">
      <c r="A11" s="19" t="s">
        <v>35</v>
      </c>
      <c r="B11" s="157" t="s">
        <v>317</v>
      </c>
      <c r="C11" s="158" t="s">
        <v>132</v>
      </c>
      <c r="D11" s="22">
        <f t="shared" si="1"/>
        <v>0</v>
      </c>
      <c r="E11" s="153"/>
      <c r="F11" s="154">
        <f t="shared" si="0"/>
        <v>0</v>
      </c>
      <c r="G11" s="143">
        <f t="shared" si="2"/>
        <v>0</v>
      </c>
      <c r="H11" s="155"/>
      <c r="I11" s="155"/>
      <c r="J11" s="155"/>
      <c r="K11" s="155"/>
      <c r="M11" s="163"/>
      <c r="O11" s="164">
        <f>D11+D12</f>
        <v>0</v>
      </c>
      <c r="P11" s="14">
        <f>O11/22</f>
        <v>0</v>
      </c>
    </row>
    <row r="12" ht="27.95" customHeight="1" spans="1:13">
      <c r="A12" s="19" t="s">
        <v>38</v>
      </c>
      <c r="B12" s="157" t="s">
        <v>318</v>
      </c>
      <c r="C12" s="158" t="s">
        <v>132</v>
      </c>
      <c r="D12" s="22">
        <f t="shared" si="1"/>
        <v>0</v>
      </c>
      <c r="E12" s="153"/>
      <c r="F12" s="154">
        <f t="shared" si="0"/>
        <v>0</v>
      </c>
      <c r="G12" s="143">
        <f t="shared" si="2"/>
        <v>0</v>
      </c>
      <c r="H12" s="155"/>
      <c r="I12" s="155"/>
      <c r="J12" s="155"/>
      <c r="K12" s="155"/>
      <c r="M12" s="163"/>
    </row>
    <row r="13" ht="27.95" customHeight="1" spans="1:13">
      <c r="A13" s="19" t="s">
        <v>319</v>
      </c>
      <c r="B13" s="157" t="s">
        <v>320</v>
      </c>
      <c r="C13" s="158"/>
      <c r="D13" s="22">
        <f t="shared" si="1"/>
        <v>0</v>
      </c>
      <c r="E13" s="153"/>
      <c r="F13" s="154">
        <f t="shared" si="0"/>
        <v>0</v>
      </c>
      <c r="G13" s="143">
        <f t="shared" si="2"/>
        <v>0</v>
      </c>
      <c r="H13" s="155"/>
      <c r="I13" s="155"/>
      <c r="J13" s="155"/>
      <c r="K13" s="155"/>
      <c r="M13" s="163"/>
    </row>
    <row r="14" ht="27.95" customHeight="1" spans="1:13">
      <c r="A14" s="19" t="s">
        <v>35</v>
      </c>
      <c r="B14" s="157" t="s">
        <v>321</v>
      </c>
      <c r="C14" s="158" t="s">
        <v>132</v>
      </c>
      <c r="D14" s="22">
        <f t="shared" si="1"/>
        <v>0</v>
      </c>
      <c r="E14" s="153"/>
      <c r="F14" s="154">
        <f t="shared" si="0"/>
        <v>0</v>
      </c>
      <c r="G14" s="143">
        <f t="shared" si="2"/>
        <v>0</v>
      </c>
      <c r="H14" s="155"/>
      <c r="I14" s="155"/>
      <c r="J14" s="155"/>
      <c r="K14" s="155"/>
      <c r="M14" s="163"/>
    </row>
    <row r="15" ht="27.95" customHeight="1" spans="1:16">
      <c r="A15" s="19" t="s">
        <v>38</v>
      </c>
      <c r="B15" s="157" t="s">
        <v>322</v>
      </c>
      <c r="C15" s="158" t="s">
        <v>132</v>
      </c>
      <c r="D15" s="22">
        <f t="shared" si="1"/>
        <v>0</v>
      </c>
      <c r="E15" s="153"/>
      <c r="F15" s="154"/>
      <c r="G15" s="143">
        <f t="shared" si="2"/>
        <v>0</v>
      </c>
      <c r="H15" s="155"/>
      <c r="I15" s="155"/>
      <c r="J15" s="155"/>
      <c r="K15" s="155"/>
      <c r="M15" s="163"/>
      <c r="O15" s="14">
        <v>510420</v>
      </c>
      <c r="P15" s="14">
        <f>O15/22</f>
        <v>23200.9090909091</v>
      </c>
    </row>
    <row r="16" ht="27.95" customHeight="1" spans="1:13">
      <c r="A16" s="19" t="s">
        <v>68</v>
      </c>
      <c r="B16" s="157" t="s">
        <v>323</v>
      </c>
      <c r="C16" s="158" t="s">
        <v>132</v>
      </c>
      <c r="D16" s="22">
        <f t="shared" si="1"/>
        <v>0</v>
      </c>
      <c r="E16" s="153"/>
      <c r="F16" s="154"/>
      <c r="G16" s="143">
        <f t="shared" si="2"/>
        <v>0</v>
      </c>
      <c r="H16" s="155"/>
      <c r="I16" s="155"/>
      <c r="J16" s="155"/>
      <c r="K16" s="155"/>
      <c r="M16" s="163"/>
    </row>
    <row r="17" ht="27.95" customHeight="1" spans="1:13">
      <c r="A17" s="19" t="s">
        <v>71</v>
      </c>
      <c r="B17" s="157" t="s">
        <v>324</v>
      </c>
      <c r="C17" s="158" t="s">
        <v>132</v>
      </c>
      <c r="D17" s="22">
        <f t="shared" si="1"/>
        <v>1453</v>
      </c>
      <c r="E17" s="153"/>
      <c r="F17" s="154">
        <f t="shared" si="0"/>
        <v>0</v>
      </c>
      <c r="G17" s="143">
        <f t="shared" si="2"/>
        <v>1453</v>
      </c>
      <c r="H17" s="155">
        <v>1453</v>
      </c>
      <c r="I17" s="155"/>
      <c r="J17" s="155"/>
      <c r="K17" s="155"/>
      <c r="M17" s="163"/>
    </row>
    <row r="18" ht="27.95" customHeight="1" spans="1:13">
      <c r="A18" s="19" t="s">
        <v>99</v>
      </c>
      <c r="B18" s="157" t="s">
        <v>317</v>
      </c>
      <c r="C18" s="158" t="s">
        <v>132</v>
      </c>
      <c r="D18" s="22">
        <f t="shared" si="1"/>
        <v>0</v>
      </c>
      <c r="E18" s="153"/>
      <c r="F18" s="154">
        <f t="shared" si="0"/>
        <v>0</v>
      </c>
      <c r="G18" s="143">
        <f t="shared" si="2"/>
        <v>0</v>
      </c>
      <c r="H18" s="155"/>
      <c r="I18" s="155"/>
      <c r="K18" s="155"/>
      <c r="L18" s="165"/>
      <c r="M18" s="163"/>
    </row>
    <row r="19" ht="27.95" customHeight="1" spans="1:13">
      <c r="A19" s="19" t="s">
        <v>253</v>
      </c>
      <c r="B19" s="157" t="s">
        <v>325</v>
      </c>
      <c r="C19" s="158" t="s">
        <v>132</v>
      </c>
      <c r="D19" s="22">
        <f t="shared" si="1"/>
        <v>0</v>
      </c>
      <c r="E19" s="153"/>
      <c r="F19" s="154"/>
      <c r="G19" s="143">
        <f t="shared" si="2"/>
        <v>0</v>
      </c>
      <c r="H19" s="155"/>
      <c r="I19" s="155"/>
      <c r="K19" s="155"/>
      <c r="L19" s="165"/>
      <c r="M19" s="163"/>
    </row>
    <row r="20" ht="27.95" customHeight="1" spans="1:13">
      <c r="A20" s="19" t="s">
        <v>326</v>
      </c>
      <c r="B20" s="157" t="s">
        <v>327</v>
      </c>
      <c r="C20" s="158"/>
      <c r="D20" s="22">
        <f t="shared" si="1"/>
        <v>0</v>
      </c>
      <c r="E20" s="153"/>
      <c r="F20" s="154">
        <f t="shared" si="0"/>
        <v>0</v>
      </c>
      <c r="G20" s="143">
        <f t="shared" si="2"/>
        <v>0</v>
      </c>
      <c r="H20" s="155"/>
      <c r="I20" s="155"/>
      <c r="J20" s="155"/>
      <c r="K20" s="155"/>
      <c r="M20" s="163"/>
    </row>
    <row r="21" ht="27.95" customHeight="1" spans="1:13">
      <c r="A21" s="19" t="s">
        <v>328</v>
      </c>
      <c r="B21" s="157" t="s">
        <v>327</v>
      </c>
      <c r="C21" s="158"/>
      <c r="D21" s="22">
        <f t="shared" si="1"/>
        <v>0</v>
      </c>
      <c r="E21" s="153"/>
      <c r="F21" s="154">
        <f t="shared" si="0"/>
        <v>0</v>
      </c>
      <c r="G21" s="143">
        <f t="shared" si="2"/>
        <v>0</v>
      </c>
      <c r="H21" s="155"/>
      <c r="I21" s="155"/>
      <c r="J21" s="155"/>
      <c r="K21" s="155"/>
      <c r="M21" s="163"/>
    </row>
    <row r="22" ht="27.95" customHeight="1" spans="1:13">
      <c r="A22" s="19" t="s">
        <v>35</v>
      </c>
      <c r="B22" s="157" t="s">
        <v>329</v>
      </c>
      <c r="C22" s="158" t="s">
        <v>132</v>
      </c>
      <c r="D22" s="22">
        <f t="shared" si="1"/>
        <v>0</v>
      </c>
      <c r="E22" s="153"/>
      <c r="F22" s="154">
        <f t="shared" si="0"/>
        <v>0</v>
      </c>
      <c r="G22" s="143">
        <f t="shared" si="2"/>
        <v>0</v>
      </c>
      <c r="H22" s="155"/>
      <c r="I22" s="155"/>
      <c r="J22" s="155"/>
      <c r="K22" s="155"/>
      <c r="M22" s="163"/>
    </row>
    <row r="23" ht="27.95" customHeight="1" spans="1:13">
      <c r="A23" s="19" t="s">
        <v>330</v>
      </c>
      <c r="B23" s="157" t="s">
        <v>331</v>
      </c>
      <c r="C23" s="158"/>
      <c r="D23" s="22">
        <f t="shared" si="1"/>
        <v>0</v>
      </c>
      <c r="E23" s="153"/>
      <c r="F23" s="154">
        <f t="shared" si="0"/>
        <v>0</v>
      </c>
      <c r="G23" s="143">
        <f t="shared" si="2"/>
        <v>0</v>
      </c>
      <c r="H23" s="155"/>
      <c r="I23" s="155"/>
      <c r="J23" s="155"/>
      <c r="K23" s="155"/>
      <c r="M23" s="163"/>
    </row>
    <row r="24" ht="27.95" customHeight="1" spans="1:13">
      <c r="A24" s="19" t="s">
        <v>332</v>
      </c>
      <c r="B24" s="157" t="s">
        <v>333</v>
      </c>
      <c r="C24" s="158"/>
      <c r="D24" s="22">
        <f t="shared" si="1"/>
        <v>0</v>
      </c>
      <c r="E24" s="153"/>
      <c r="F24" s="154">
        <f t="shared" si="0"/>
        <v>0</v>
      </c>
      <c r="G24" s="143">
        <f t="shared" si="2"/>
        <v>0</v>
      </c>
      <c r="H24" s="155"/>
      <c r="I24" s="155"/>
      <c r="J24" s="155"/>
      <c r="K24" s="155"/>
      <c r="M24" s="163"/>
    </row>
    <row r="25" ht="27.95" customHeight="1" spans="1:13">
      <c r="A25" s="19" t="s">
        <v>38</v>
      </c>
      <c r="B25" s="157" t="s">
        <v>334</v>
      </c>
      <c r="C25" s="158" t="s">
        <v>132</v>
      </c>
      <c r="D25" s="22">
        <f t="shared" si="1"/>
        <v>0</v>
      </c>
      <c r="E25" s="153"/>
      <c r="F25" s="154">
        <f t="shared" si="0"/>
        <v>0</v>
      </c>
      <c r="G25" s="143">
        <f t="shared" si="2"/>
        <v>0</v>
      </c>
      <c r="H25" s="155"/>
      <c r="I25" s="155"/>
      <c r="J25" s="155"/>
      <c r="K25" s="155"/>
      <c r="M25" s="163"/>
    </row>
    <row r="26" ht="27.95" customHeight="1" spans="1:13">
      <c r="A26" s="19" t="s">
        <v>335</v>
      </c>
      <c r="B26" s="157" t="s">
        <v>336</v>
      </c>
      <c r="C26" s="158"/>
      <c r="D26" s="22">
        <f t="shared" si="1"/>
        <v>0</v>
      </c>
      <c r="E26" s="153"/>
      <c r="F26" s="154">
        <f t="shared" si="0"/>
        <v>0</v>
      </c>
      <c r="G26" s="143">
        <f t="shared" si="2"/>
        <v>0</v>
      </c>
      <c r="H26" s="155"/>
      <c r="I26" s="155"/>
      <c r="J26" s="155"/>
      <c r="K26" s="155"/>
      <c r="M26" s="163"/>
    </row>
    <row r="27" ht="27.95" customHeight="1" spans="1:13">
      <c r="A27" s="19" t="s">
        <v>35</v>
      </c>
      <c r="B27" s="157" t="s">
        <v>337</v>
      </c>
      <c r="C27" s="158" t="s">
        <v>132</v>
      </c>
      <c r="D27" s="22">
        <f t="shared" si="1"/>
        <v>0</v>
      </c>
      <c r="E27" s="153"/>
      <c r="F27" s="154">
        <f t="shared" si="0"/>
        <v>0</v>
      </c>
      <c r="G27" s="143">
        <f t="shared" si="2"/>
        <v>0</v>
      </c>
      <c r="H27" s="155"/>
      <c r="I27" s="155"/>
      <c r="J27" s="155"/>
      <c r="K27" s="155"/>
      <c r="L27" s="155"/>
      <c r="M27" s="163"/>
    </row>
    <row r="28" s="137" customFormat="1" ht="27.95" customHeight="1" spans="1:13">
      <c r="A28" s="19" t="s">
        <v>338</v>
      </c>
      <c r="B28" s="157" t="s">
        <v>339</v>
      </c>
      <c r="C28" s="158"/>
      <c r="D28" s="22">
        <f t="shared" si="1"/>
        <v>0</v>
      </c>
      <c r="E28" s="153"/>
      <c r="F28" s="154">
        <f t="shared" si="0"/>
        <v>0</v>
      </c>
      <c r="G28" s="143">
        <f t="shared" si="2"/>
        <v>0</v>
      </c>
      <c r="H28" s="155"/>
      <c r="I28" s="155"/>
      <c r="J28" s="155"/>
      <c r="K28" s="155"/>
      <c r="L28" s="144"/>
      <c r="M28" s="166"/>
    </row>
    <row r="29" ht="27.95" customHeight="1" spans="1:13">
      <c r="A29" s="19" t="s">
        <v>340</v>
      </c>
      <c r="B29" s="157" t="s">
        <v>341</v>
      </c>
      <c r="C29" s="158"/>
      <c r="D29" s="22">
        <f t="shared" si="1"/>
        <v>0</v>
      </c>
      <c r="E29" s="153"/>
      <c r="F29" s="154">
        <f t="shared" si="0"/>
        <v>0</v>
      </c>
      <c r="G29" s="143">
        <f t="shared" si="2"/>
        <v>0</v>
      </c>
      <c r="H29" s="155"/>
      <c r="I29" s="155"/>
      <c r="J29" s="155"/>
      <c r="K29" s="155"/>
      <c r="M29" s="163"/>
    </row>
    <row r="30" ht="27.95" customHeight="1" spans="1:13">
      <c r="A30" s="19" t="s">
        <v>35</v>
      </c>
      <c r="B30" s="157" t="s">
        <v>342</v>
      </c>
      <c r="C30" s="158" t="s">
        <v>132</v>
      </c>
      <c r="D30" s="22">
        <f t="shared" si="1"/>
        <v>0</v>
      </c>
      <c r="E30" s="153"/>
      <c r="F30" s="154">
        <f t="shared" si="0"/>
        <v>0</v>
      </c>
      <c r="G30" s="143">
        <f t="shared" si="2"/>
        <v>0</v>
      </c>
      <c r="H30" s="155"/>
      <c r="I30" s="155"/>
      <c r="J30" s="155"/>
      <c r="K30" s="155"/>
      <c r="L30" s="165"/>
      <c r="M30" s="163"/>
    </row>
    <row r="31" ht="27.95" customHeight="1" spans="1:13">
      <c r="A31" s="19" t="s">
        <v>38</v>
      </c>
      <c r="B31" s="157" t="s">
        <v>343</v>
      </c>
      <c r="C31" s="158" t="s">
        <v>132</v>
      </c>
      <c r="D31" s="22">
        <f t="shared" si="1"/>
        <v>0</v>
      </c>
      <c r="E31" s="153"/>
      <c r="F31" s="154"/>
      <c r="G31" s="143">
        <f t="shared" si="2"/>
        <v>0</v>
      </c>
      <c r="H31" s="155"/>
      <c r="I31" s="155"/>
      <c r="J31" s="167"/>
      <c r="K31" s="167"/>
      <c r="L31" s="168"/>
      <c r="M31" s="163"/>
    </row>
    <row r="32" ht="27.95" customHeight="1" spans="1:13">
      <c r="A32" s="19" t="s">
        <v>68</v>
      </c>
      <c r="B32" s="157" t="s">
        <v>344</v>
      </c>
      <c r="C32" s="158" t="s">
        <v>132</v>
      </c>
      <c r="D32" s="22">
        <f t="shared" si="1"/>
        <v>0</v>
      </c>
      <c r="E32" s="153"/>
      <c r="F32" s="154"/>
      <c r="G32" s="143">
        <f t="shared" si="2"/>
        <v>0</v>
      </c>
      <c r="H32" s="155"/>
      <c r="I32" s="155"/>
      <c r="J32" s="167"/>
      <c r="K32" s="167"/>
      <c r="L32" s="168"/>
      <c r="M32" s="163"/>
    </row>
    <row r="33" ht="27.95" customHeight="1" spans="1:16">
      <c r="A33" s="19" t="s">
        <v>71</v>
      </c>
      <c r="B33" s="157" t="s">
        <v>345</v>
      </c>
      <c r="C33" s="158" t="s">
        <v>132</v>
      </c>
      <c r="D33" s="22">
        <f t="shared" si="1"/>
        <v>0</v>
      </c>
      <c r="E33" s="153"/>
      <c r="F33" s="154">
        <f t="shared" ref="F33:F39" si="3">ROUND(IF(E33&gt;0,D33*E33,0),0)</f>
        <v>0</v>
      </c>
      <c r="G33" s="143">
        <f t="shared" si="2"/>
        <v>0</v>
      </c>
      <c r="H33" s="155"/>
      <c r="I33" s="155"/>
      <c r="J33" s="155"/>
      <c r="K33" s="167"/>
      <c r="L33" s="167"/>
      <c r="M33" s="163"/>
      <c r="P33" s="14">
        <f>D33/22</f>
        <v>0</v>
      </c>
    </row>
    <row r="34" ht="27.95" customHeight="1" spans="1:13">
      <c r="A34" s="19" t="s">
        <v>346</v>
      </c>
      <c r="B34" s="157" t="s">
        <v>347</v>
      </c>
      <c r="C34" s="158"/>
      <c r="D34" s="22">
        <f t="shared" si="1"/>
        <v>0</v>
      </c>
      <c r="E34" s="153"/>
      <c r="F34" s="154">
        <f t="shared" si="3"/>
        <v>0</v>
      </c>
      <c r="G34" s="143">
        <f t="shared" si="2"/>
        <v>0</v>
      </c>
      <c r="H34" s="155"/>
      <c r="I34" s="155"/>
      <c r="J34" s="167"/>
      <c r="K34" s="167"/>
      <c r="L34" s="168"/>
      <c r="M34" s="163"/>
    </row>
    <row r="35" ht="27.95" customHeight="1" spans="1:13">
      <c r="A35" s="19" t="s">
        <v>348</v>
      </c>
      <c r="B35" s="157" t="s">
        <v>349</v>
      </c>
      <c r="C35" s="158"/>
      <c r="D35" s="22">
        <f t="shared" si="1"/>
        <v>0</v>
      </c>
      <c r="E35" s="153"/>
      <c r="F35" s="154">
        <f t="shared" si="3"/>
        <v>0</v>
      </c>
      <c r="G35" s="143">
        <f t="shared" si="2"/>
        <v>0</v>
      </c>
      <c r="H35" s="155"/>
      <c r="I35" s="155"/>
      <c r="J35" s="155"/>
      <c r="K35" s="155"/>
      <c r="M35" s="163"/>
    </row>
    <row r="36" ht="27.95" customHeight="1" spans="1:13">
      <c r="A36" s="19" t="s">
        <v>35</v>
      </c>
      <c r="B36" s="157" t="s">
        <v>350</v>
      </c>
      <c r="C36" s="158" t="s">
        <v>132</v>
      </c>
      <c r="D36" s="22">
        <f t="shared" si="1"/>
        <v>1349</v>
      </c>
      <c r="E36" s="153"/>
      <c r="F36" s="154">
        <f t="shared" si="3"/>
        <v>0</v>
      </c>
      <c r="G36" s="143">
        <f t="shared" si="2"/>
        <v>1349</v>
      </c>
      <c r="H36" s="155">
        <v>1349</v>
      </c>
      <c r="I36" s="155"/>
      <c r="J36" s="155"/>
      <c r="K36" s="155"/>
      <c r="M36" s="163"/>
    </row>
    <row r="37" ht="27.95" customHeight="1" spans="1:13">
      <c r="A37" s="19">
        <v>311</v>
      </c>
      <c r="B37" s="157" t="s">
        <v>351</v>
      </c>
      <c r="C37" s="158"/>
      <c r="D37" s="22">
        <f t="shared" si="1"/>
        <v>0</v>
      </c>
      <c r="E37" s="153"/>
      <c r="F37" s="154">
        <f t="shared" si="3"/>
        <v>0</v>
      </c>
      <c r="G37" s="143">
        <f t="shared" si="2"/>
        <v>0</v>
      </c>
      <c r="H37" s="155"/>
      <c r="I37" s="155"/>
      <c r="J37" s="155"/>
      <c r="K37" s="155"/>
      <c r="M37" s="163"/>
    </row>
    <row r="38" s="138" customFormat="1" ht="27.95" customHeight="1" spans="1:16">
      <c r="A38" s="19" t="s">
        <v>352</v>
      </c>
      <c r="B38" s="157" t="s">
        <v>353</v>
      </c>
      <c r="C38" s="158"/>
      <c r="D38" s="22">
        <f t="shared" si="1"/>
        <v>0</v>
      </c>
      <c r="E38" s="153"/>
      <c r="F38" s="154">
        <f t="shared" si="3"/>
        <v>0</v>
      </c>
      <c r="G38" s="143">
        <f t="shared" si="2"/>
        <v>0</v>
      </c>
      <c r="H38" s="155"/>
      <c r="I38" s="155"/>
      <c r="J38" s="155"/>
      <c r="K38" s="155"/>
      <c r="L38" s="144"/>
      <c r="M38" s="163"/>
      <c r="N38" s="14"/>
      <c r="O38" s="14"/>
      <c r="P38" s="14"/>
    </row>
    <row r="39" s="138" customFormat="1" ht="27.95" customHeight="1" spans="1:16">
      <c r="A39" s="19" t="s">
        <v>35</v>
      </c>
      <c r="B39" s="157" t="s">
        <v>354</v>
      </c>
      <c r="C39" s="158" t="s">
        <v>132</v>
      </c>
      <c r="D39" s="22">
        <f t="shared" si="1"/>
        <v>0</v>
      </c>
      <c r="E39" s="153"/>
      <c r="F39" s="154">
        <f t="shared" si="3"/>
        <v>0</v>
      </c>
      <c r="G39" s="143">
        <f t="shared" si="2"/>
        <v>0</v>
      </c>
      <c r="H39" s="155"/>
      <c r="I39" s="155"/>
      <c r="J39" s="155"/>
      <c r="K39" s="155"/>
      <c r="L39" s="144"/>
      <c r="M39" s="163"/>
      <c r="N39" s="14"/>
      <c r="O39" s="14"/>
      <c r="P39" s="14"/>
    </row>
    <row r="40" s="138" customFormat="1" ht="27.95" customHeight="1" spans="1:16">
      <c r="A40" s="19" t="s">
        <v>38</v>
      </c>
      <c r="B40" s="157" t="s">
        <v>355</v>
      </c>
      <c r="C40" s="158" t="s">
        <v>132</v>
      </c>
      <c r="D40" s="22">
        <f t="shared" si="1"/>
        <v>0</v>
      </c>
      <c r="E40" s="153"/>
      <c r="F40" s="154"/>
      <c r="G40" s="143">
        <f t="shared" si="2"/>
        <v>0</v>
      </c>
      <c r="H40" s="155"/>
      <c r="I40" s="155"/>
      <c r="J40" s="155"/>
      <c r="K40" s="155"/>
      <c r="L40" s="144"/>
      <c r="M40" s="163"/>
      <c r="N40" s="14"/>
      <c r="O40" s="14"/>
      <c r="P40" s="14"/>
    </row>
    <row r="41" s="138" customFormat="1" ht="27.95" customHeight="1" spans="1:16">
      <c r="A41" s="19" t="s">
        <v>356</v>
      </c>
      <c r="B41" s="157" t="s">
        <v>357</v>
      </c>
      <c r="C41" s="158"/>
      <c r="D41" s="22">
        <f t="shared" si="1"/>
        <v>0</v>
      </c>
      <c r="E41" s="153"/>
      <c r="F41" s="154"/>
      <c r="G41" s="143">
        <f t="shared" si="2"/>
        <v>0</v>
      </c>
      <c r="H41" s="155"/>
      <c r="I41" s="155"/>
      <c r="J41" s="155"/>
      <c r="K41" s="155"/>
      <c r="L41" s="144"/>
      <c r="M41" s="163"/>
      <c r="N41" s="14"/>
      <c r="O41" s="14"/>
      <c r="P41" s="14"/>
    </row>
    <row r="42" s="138" customFormat="1" ht="27.95" customHeight="1" spans="1:16">
      <c r="A42" s="19" t="s">
        <v>358</v>
      </c>
      <c r="B42" s="157" t="s">
        <v>237</v>
      </c>
      <c r="C42" s="158" t="s">
        <v>359</v>
      </c>
      <c r="D42" s="22">
        <f t="shared" si="1"/>
        <v>2780</v>
      </c>
      <c r="E42" s="153"/>
      <c r="F42" s="154"/>
      <c r="G42" s="143">
        <f t="shared" si="2"/>
        <v>2780</v>
      </c>
      <c r="H42" s="155">
        <v>2780</v>
      </c>
      <c r="I42" s="155"/>
      <c r="J42" s="155"/>
      <c r="K42" s="155"/>
      <c r="L42" s="144"/>
      <c r="M42" s="163"/>
      <c r="N42" s="14"/>
      <c r="O42" s="14"/>
      <c r="P42" s="14"/>
    </row>
    <row r="43" s="138" customFormat="1" ht="27.95" customHeight="1" spans="1:16">
      <c r="A43" s="19" t="s">
        <v>360</v>
      </c>
      <c r="B43" s="157" t="s">
        <v>361</v>
      </c>
      <c r="C43" s="158"/>
      <c r="D43" s="22">
        <f t="shared" si="1"/>
        <v>0</v>
      </c>
      <c r="E43" s="153"/>
      <c r="F43" s="154"/>
      <c r="G43" s="143">
        <f t="shared" si="2"/>
        <v>0</v>
      </c>
      <c r="H43" s="155"/>
      <c r="I43" s="155"/>
      <c r="J43" s="155"/>
      <c r="K43" s="155"/>
      <c r="L43" s="144"/>
      <c r="M43" s="163"/>
      <c r="N43" s="14"/>
      <c r="O43" s="14"/>
      <c r="P43" s="14"/>
    </row>
    <row r="44" s="138" customFormat="1" ht="27.95" customHeight="1" spans="1:16">
      <c r="A44" s="19" t="s">
        <v>35</v>
      </c>
      <c r="B44" s="157" t="s">
        <v>362</v>
      </c>
      <c r="C44" s="158" t="s">
        <v>132</v>
      </c>
      <c r="D44" s="22">
        <f t="shared" si="1"/>
        <v>0</v>
      </c>
      <c r="E44" s="153"/>
      <c r="F44" s="154"/>
      <c r="G44" s="143">
        <f t="shared" si="2"/>
        <v>0</v>
      </c>
      <c r="H44" s="155"/>
      <c r="I44" s="155"/>
      <c r="J44" s="155"/>
      <c r="K44" s="155"/>
      <c r="L44" s="155"/>
      <c r="M44" s="163"/>
      <c r="N44" s="14"/>
      <c r="O44" s="14"/>
      <c r="P44" s="14">
        <f>D44/22</f>
        <v>0</v>
      </c>
    </row>
    <row r="45" s="138" customFormat="1" ht="27.95" customHeight="1" spans="1:16">
      <c r="A45" s="19" t="s">
        <v>356</v>
      </c>
      <c r="B45" s="157" t="s">
        <v>357</v>
      </c>
      <c r="C45" s="158"/>
      <c r="D45" s="22">
        <f t="shared" si="1"/>
        <v>0</v>
      </c>
      <c r="E45" s="153"/>
      <c r="F45" s="154">
        <f t="shared" ref="F45:F77" si="4">ROUND(IF(E45&gt;0,D45*E45,0),0)</f>
        <v>0</v>
      </c>
      <c r="G45" s="143">
        <f t="shared" si="2"/>
        <v>0</v>
      </c>
      <c r="H45" s="155"/>
      <c r="I45" s="155"/>
      <c r="J45" s="155"/>
      <c r="K45" s="155"/>
      <c r="L45" s="155"/>
      <c r="M45" s="163"/>
      <c r="N45" s="14"/>
      <c r="O45" s="14"/>
      <c r="P45" s="14"/>
    </row>
    <row r="46" s="138" customFormat="1" ht="27.95" customHeight="1" spans="1:16">
      <c r="A46" s="19" t="s">
        <v>363</v>
      </c>
      <c r="B46" s="157" t="s">
        <v>357</v>
      </c>
      <c r="C46" s="158"/>
      <c r="D46" s="22">
        <f t="shared" si="1"/>
        <v>0</v>
      </c>
      <c r="E46" s="153"/>
      <c r="F46" s="154">
        <f t="shared" si="4"/>
        <v>0</v>
      </c>
      <c r="G46" s="143">
        <f t="shared" si="2"/>
        <v>0</v>
      </c>
      <c r="H46" s="155"/>
      <c r="I46" s="155"/>
      <c r="J46" s="155"/>
      <c r="K46" s="155"/>
      <c r="L46" s="155"/>
      <c r="M46" s="163"/>
      <c r="N46" s="14"/>
      <c r="O46" s="14"/>
      <c r="P46" s="14"/>
    </row>
    <row r="47" s="138" customFormat="1" ht="27.95" customHeight="1" spans="1:16">
      <c r="A47" s="19" t="s">
        <v>35</v>
      </c>
      <c r="B47" s="157" t="s">
        <v>364</v>
      </c>
      <c r="C47" s="158" t="s">
        <v>132</v>
      </c>
      <c r="D47" s="22">
        <f t="shared" si="1"/>
        <v>1210</v>
      </c>
      <c r="E47" s="153"/>
      <c r="F47" s="154">
        <f t="shared" si="4"/>
        <v>0</v>
      </c>
      <c r="G47" s="143">
        <f t="shared" si="2"/>
        <v>1210</v>
      </c>
      <c r="H47" s="155">
        <v>1210</v>
      </c>
      <c r="I47" s="155"/>
      <c r="J47" s="155"/>
      <c r="K47" s="155"/>
      <c r="L47" s="155"/>
      <c r="M47" s="163"/>
      <c r="N47" s="14"/>
      <c r="O47" s="14"/>
      <c r="P47" s="14"/>
    </row>
    <row r="48" s="138" customFormat="1" ht="27.95" customHeight="1" spans="1:16">
      <c r="A48" s="19" t="s">
        <v>38</v>
      </c>
      <c r="B48" s="157" t="s">
        <v>365</v>
      </c>
      <c r="C48" s="158" t="s">
        <v>132</v>
      </c>
      <c r="D48" s="22">
        <f t="shared" si="1"/>
        <v>0</v>
      </c>
      <c r="E48" s="153"/>
      <c r="F48" s="154">
        <f t="shared" si="4"/>
        <v>0</v>
      </c>
      <c r="G48" s="143">
        <f t="shared" si="2"/>
        <v>0</v>
      </c>
      <c r="H48" s="155"/>
      <c r="I48" s="155"/>
      <c r="J48" s="169"/>
      <c r="K48" s="155"/>
      <c r="L48" s="155"/>
      <c r="M48" s="163"/>
      <c r="N48" s="14"/>
      <c r="O48" s="14"/>
      <c r="P48" s="14"/>
    </row>
    <row r="49" s="138" customFormat="1" ht="27.95" customHeight="1" spans="1:16">
      <c r="A49" s="19" t="s">
        <v>366</v>
      </c>
      <c r="B49" s="157" t="s">
        <v>367</v>
      </c>
      <c r="C49" s="158"/>
      <c r="D49" s="22">
        <f t="shared" si="1"/>
        <v>0</v>
      </c>
      <c r="E49" s="153"/>
      <c r="F49" s="154">
        <f t="shared" si="4"/>
        <v>0</v>
      </c>
      <c r="G49" s="143">
        <f t="shared" si="2"/>
        <v>0</v>
      </c>
      <c r="H49" s="155"/>
      <c r="I49" s="155"/>
      <c r="J49" s="155"/>
      <c r="K49" s="155"/>
      <c r="L49" s="155"/>
      <c r="M49" s="163"/>
      <c r="N49" s="14"/>
      <c r="O49" s="14"/>
      <c r="P49" s="14"/>
    </row>
    <row r="50" s="138" customFormat="1" ht="27.95" customHeight="1" spans="1:16">
      <c r="A50" s="19" t="s">
        <v>368</v>
      </c>
      <c r="B50" s="157" t="s">
        <v>369</v>
      </c>
      <c r="C50" s="158" t="s">
        <v>139</v>
      </c>
      <c r="D50" s="22">
        <f t="shared" si="1"/>
        <v>127</v>
      </c>
      <c r="E50" s="153"/>
      <c r="F50" s="154">
        <f t="shared" si="4"/>
        <v>0</v>
      </c>
      <c r="G50" s="143">
        <f t="shared" si="2"/>
        <v>127</v>
      </c>
      <c r="H50" s="155">
        <v>127</v>
      </c>
      <c r="I50" s="155"/>
      <c r="J50" s="155"/>
      <c r="K50" s="155"/>
      <c r="L50" s="155"/>
      <c r="M50" s="163"/>
      <c r="N50" s="14"/>
      <c r="O50" s="14"/>
      <c r="P50" s="14"/>
    </row>
    <row r="51" s="138" customFormat="1" ht="27.95" customHeight="1" spans="1:16">
      <c r="A51" s="159" t="s">
        <v>370</v>
      </c>
      <c r="B51" s="160" t="s">
        <v>371</v>
      </c>
      <c r="C51" s="158"/>
      <c r="D51" s="22">
        <f t="shared" si="1"/>
        <v>0</v>
      </c>
      <c r="E51" s="153"/>
      <c r="F51" s="154">
        <f t="shared" si="4"/>
        <v>0</v>
      </c>
      <c r="G51" s="143">
        <f t="shared" si="2"/>
        <v>0</v>
      </c>
      <c r="H51" s="155"/>
      <c r="I51" s="155"/>
      <c r="J51" s="155"/>
      <c r="K51" s="155"/>
      <c r="L51" s="155"/>
      <c r="M51" s="163"/>
      <c r="N51" s="14"/>
      <c r="O51" s="14"/>
      <c r="P51" s="14"/>
    </row>
    <row r="52" s="138" customFormat="1" ht="27.95" customHeight="1" spans="1:16">
      <c r="A52" s="159" t="s">
        <v>35</v>
      </c>
      <c r="B52" s="160" t="s">
        <v>372</v>
      </c>
      <c r="C52" s="158" t="s">
        <v>139</v>
      </c>
      <c r="D52" s="22">
        <f t="shared" si="1"/>
        <v>0</v>
      </c>
      <c r="E52" s="153"/>
      <c r="F52" s="154">
        <f t="shared" si="4"/>
        <v>0</v>
      </c>
      <c r="G52" s="143">
        <f t="shared" si="2"/>
        <v>0</v>
      </c>
      <c r="H52" s="155"/>
      <c r="I52" s="155"/>
      <c r="J52" s="155"/>
      <c r="K52" s="155"/>
      <c r="L52" s="155"/>
      <c r="M52" s="163"/>
      <c r="N52" s="14"/>
      <c r="O52" s="14"/>
      <c r="P52" s="14"/>
    </row>
    <row r="53" s="138" customFormat="1" ht="27.95" customHeight="1" spans="1:16">
      <c r="A53" s="19" t="s">
        <v>373</v>
      </c>
      <c r="B53" s="157" t="s">
        <v>374</v>
      </c>
      <c r="C53" s="158"/>
      <c r="D53" s="22">
        <f t="shared" si="1"/>
        <v>0</v>
      </c>
      <c r="E53" s="153"/>
      <c r="F53" s="154">
        <f t="shared" si="4"/>
        <v>0</v>
      </c>
      <c r="G53" s="143">
        <f t="shared" si="2"/>
        <v>0</v>
      </c>
      <c r="H53" s="155"/>
      <c r="I53" s="155"/>
      <c r="J53" s="155"/>
      <c r="K53" s="155"/>
      <c r="L53" s="155"/>
      <c r="M53" s="163"/>
      <c r="N53" s="14"/>
      <c r="O53" s="14"/>
      <c r="P53" s="14"/>
    </row>
    <row r="54" s="138" customFormat="1" ht="27.95" customHeight="1" spans="1:16">
      <c r="A54" s="19" t="s">
        <v>35</v>
      </c>
      <c r="B54" s="157" t="s">
        <v>375</v>
      </c>
      <c r="C54" s="158" t="s">
        <v>139</v>
      </c>
      <c r="D54" s="22">
        <f t="shared" si="1"/>
        <v>0</v>
      </c>
      <c r="E54" s="153"/>
      <c r="F54" s="154">
        <f t="shared" si="4"/>
        <v>0</v>
      </c>
      <c r="G54" s="143">
        <f t="shared" si="2"/>
        <v>0</v>
      </c>
      <c r="H54" s="155"/>
      <c r="I54" s="155"/>
      <c r="J54" s="155"/>
      <c r="K54" s="155"/>
      <c r="L54" s="155"/>
      <c r="M54" s="163"/>
      <c r="N54" s="14"/>
      <c r="O54" s="14"/>
      <c r="P54" s="14"/>
    </row>
    <row r="55" s="138" customFormat="1" ht="27.95" customHeight="1" spans="1:16">
      <c r="A55" s="159" t="s">
        <v>376</v>
      </c>
      <c r="B55" s="160" t="s">
        <v>377</v>
      </c>
      <c r="C55" s="158"/>
      <c r="D55" s="22">
        <f t="shared" si="1"/>
        <v>0</v>
      </c>
      <c r="E55" s="153"/>
      <c r="F55" s="154">
        <f t="shared" si="4"/>
        <v>0</v>
      </c>
      <c r="G55" s="143">
        <f t="shared" si="2"/>
        <v>0</v>
      </c>
      <c r="H55" s="155"/>
      <c r="I55" s="155"/>
      <c r="J55" s="155"/>
      <c r="K55" s="155"/>
      <c r="L55" s="155"/>
      <c r="M55" s="163"/>
      <c r="N55" s="14"/>
      <c r="O55" s="14"/>
      <c r="P55" s="14"/>
    </row>
    <row r="56" s="138" customFormat="1" ht="27.95" customHeight="1" spans="1:16">
      <c r="A56" s="159" t="s">
        <v>35</v>
      </c>
      <c r="B56" s="160" t="s">
        <v>378</v>
      </c>
      <c r="C56" s="158" t="s">
        <v>139</v>
      </c>
      <c r="D56" s="22">
        <f t="shared" si="1"/>
        <v>0</v>
      </c>
      <c r="E56" s="153"/>
      <c r="F56" s="154">
        <f t="shared" si="4"/>
        <v>0</v>
      </c>
      <c r="G56" s="143">
        <f t="shared" si="2"/>
        <v>0</v>
      </c>
      <c r="H56" s="155"/>
      <c r="I56" s="155"/>
      <c r="J56" s="155"/>
      <c r="K56" s="155"/>
      <c r="L56" s="155"/>
      <c r="M56" s="163"/>
      <c r="N56" s="14"/>
      <c r="O56" s="14"/>
      <c r="P56" s="14"/>
    </row>
    <row r="57" s="138" customFormat="1" ht="27.95" customHeight="1" spans="1:16">
      <c r="A57" s="19" t="s">
        <v>38</v>
      </c>
      <c r="B57" s="160" t="s">
        <v>379</v>
      </c>
      <c r="C57" s="158" t="s">
        <v>139</v>
      </c>
      <c r="D57" s="22">
        <f t="shared" si="1"/>
        <v>0</v>
      </c>
      <c r="E57" s="153"/>
      <c r="F57" s="154">
        <f t="shared" si="4"/>
        <v>0</v>
      </c>
      <c r="G57" s="143">
        <f t="shared" si="2"/>
        <v>0</v>
      </c>
      <c r="H57" s="155"/>
      <c r="I57" s="155"/>
      <c r="J57" s="155"/>
      <c r="K57" s="155"/>
      <c r="L57" s="155"/>
      <c r="M57" s="163"/>
      <c r="N57" s="14"/>
      <c r="O57" s="14"/>
      <c r="P57" s="14"/>
    </row>
    <row r="58" ht="27.95" customHeight="1" spans="1:13">
      <c r="A58" s="19" t="s">
        <v>380</v>
      </c>
      <c r="B58" s="160" t="s">
        <v>381</v>
      </c>
      <c r="C58" s="158"/>
      <c r="D58" s="22">
        <f t="shared" si="1"/>
        <v>0</v>
      </c>
      <c r="E58" s="153"/>
      <c r="F58" s="154">
        <f t="shared" si="4"/>
        <v>0</v>
      </c>
      <c r="G58" s="143">
        <f t="shared" si="2"/>
        <v>0</v>
      </c>
      <c r="H58" s="155"/>
      <c r="I58" s="155"/>
      <c r="J58" s="155"/>
      <c r="K58" s="155"/>
      <c r="L58" s="155"/>
      <c r="M58" s="163"/>
    </row>
    <row r="59" ht="27.95" customHeight="1" spans="1:13">
      <c r="A59" s="159" t="s">
        <v>35</v>
      </c>
      <c r="B59" s="160" t="s">
        <v>235</v>
      </c>
      <c r="C59" s="158" t="s">
        <v>139</v>
      </c>
      <c r="D59" s="22">
        <f t="shared" si="1"/>
        <v>0</v>
      </c>
      <c r="E59" s="153"/>
      <c r="F59" s="154">
        <f t="shared" si="4"/>
        <v>0</v>
      </c>
      <c r="G59" s="143">
        <f t="shared" si="2"/>
        <v>0</v>
      </c>
      <c r="H59" s="155"/>
      <c r="I59" s="155"/>
      <c r="J59" s="155"/>
      <c r="K59" s="155"/>
      <c r="L59" s="155"/>
      <c r="M59" s="163"/>
    </row>
    <row r="60" ht="27.95" customHeight="1" spans="1:13">
      <c r="A60" s="19" t="s">
        <v>38</v>
      </c>
      <c r="B60" s="160" t="s">
        <v>379</v>
      </c>
      <c r="C60" s="158" t="s">
        <v>139</v>
      </c>
      <c r="D60" s="22">
        <f t="shared" si="1"/>
        <v>0</v>
      </c>
      <c r="E60" s="153"/>
      <c r="F60" s="154">
        <f t="shared" si="4"/>
        <v>0</v>
      </c>
      <c r="G60" s="143">
        <f t="shared" si="2"/>
        <v>0</v>
      </c>
      <c r="H60" s="155"/>
      <c r="I60" s="155"/>
      <c r="J60" s="155"/>
      <c r="K60" s="155"/>
      <c r="L60" s="155"/>
      <c r="M60" s="163"/>
    </row>
    <row r="61" ht="27.95" customHeight="1" spans="1:13">
      <c r="A61" s="19" t="s">
        <v>382</v>
      </c>
      <c r="B61" s="160" t="s">
        <v>383</v>
      </c>
      <c r="C61" s="158"/>
      <c r="D61" s="22">
        <f t="shared" si="1"/>
        <v>0</v>
      </c>
      <c r="E61" s="153"/>
      <c r="F61" s="154"/>
      <c r="G61" s="143">
        <f t="shared" si="2"/>
        <v>0</v>
      </c>
      <c r="H61" s="155"/>
      <c r="I61" s="155"/>
      <c r="J61" s="155"/>
      <c r="K61" s="155"/>
      <c r="L61" s="155"/>
      <c r="M61" s="163"/>
    </row>
    <row r="62" ht="27.95" customHeight="1" spans="1:13">
      <c r="A62" s="19" t="s">
        <v>35</v>
      </c>
      <c r="B62" s="157" t="s">
        <v>375</v>
      </c>
      <c r="C62" s="158" t="s">
        <v>139</v>
      </c>
      <c r="D62" s="22">
        <f t="shared" si="1"/>
        <v>0</v>
      </c>
      <c r="E62" s="153"/>
      <c r="F62" s="154"/>
      <c r="G62" s="143">
        <f t="shared" si="2"/>
        <v>0</v>
      </c>
      <c r="H62" s="155"/>
      <c r="I62" s="155"/>
      <c r="J62" s="155"/>
      <c r="K62" s="155"/>
      <c r="L62" s="155"/>
      <c r="M62" s="163"/>
    </row>
    <row r="63" ht="27.95" customHeight="1" spans="1:13">
      <c r="A63" s="19" t="s">
        <v>384</v>
      </c>
      <c r="B63" s="160" t="s">
        <v>385</v>
      </c>
      <c r="C63" s="158"/>
      <c r="D63" s="22">
        <f t="shared" si="1"/>
        <v>0</v>
      </c>
      <c r="E63" s="153"/>
      <c r="F63" s="154">
        <f t="shared" si="4"/>
        <v>0</v>
      </c>
      <c r="G63" s="143">
        <f t="shared" si="2"/>
        <v>0</v>
      </c>
      <c r="H63" s="155"/>
      <c r="I63" s="155"/>
      <c r="J63" s="155"/>
      <c r="K63" s="155"/>
      <c r="L63" s="155"/>
      <c r="M63" s="163"/>
    </row>
    <row r="64" ht="27.95" customHeight="1" spans="1:13">
      <c r="A64" s="19" t="s">
        <v>35</v>
      </c>
      <c r="B64" s="157" t="s">
        <v>386</v>
      </c>
      <c r="C64" s="158" t="s">
        <v>132</v>
      </c>
      <c r="D64" s="22">
        <f t="shared" si="1"/>
        <v>0</v>
      </c>
      <c r="E64" s="19"/>
      <c r="F64" s="154">
        <f t="shared" si="4"/>
        <v>0</v>
      </c>
      <c r="G64" s="143">
        <f t="shared" si="2"/>
        <v>0</v>
      </c>
      <c r="H64" s="155"/>
      <c r="I64" s="155"/>
      <c r="J64" s="155"/>
      <c r="K64" s="155"/>
      <c r="L64" s="155"/>
      <c r="M64" s="163"/>
    </row>
    <row r="65" ht="27.95" customHeight="1" spans="1:13">
      <c r="A65" s="19" t="s">
        <v>38</v>
      </c>
      <c r="B65" s="157" t="s">
        <v>387</v>
      </c>
      <c r="C65" s="158" t="s">
        <v>132</v>
      </c>
      <c r="D65" s="22">
        <f t="shared" si="1"/>
        <v>0</v>
      </c>
      <c r="E65" s="19"/>
      <c r="F65" s="154">
        <f t="shared" si="4"/>
        <v>0</v>
      </c>
      <c r="G65" s="143">
        <f t="shared" si="2"/>
        <v>0</v>
      </c>
      <c r="H65" s="155"/>
      <c r="I65" s="155"/>
      <c r="J65" s="155"/>
      <c r="K65" s="155"/>
      <c r="L65" s="155"/>
      <c r="M65" s="163"/>
    </row>
    <row r="66" ht="27.95" customHeight="1" spans="1:13">
      <c r="A66" s="19" t="s">
        <v>68</v>
      </c>
      <c r="B66" s="157" t="s">
        <v>388</v>
      </c>
      <c r="C66" s="158" t="s">
        <v>132</v>
      </c>
      <c r="D66" s="22">
        <f t="shared" si="1"/>
        <v>0</v>
      </c>
      <c r="E66" s="19"/>
      <c r="F66" s="154">
        <f t="shared" si="4"/>
        <v>0</v>
      </c>
      <c r="G66" s="143">
        <f t="shared" si="2"/>
        <v>0</v>
      </c>
      <c r="H66" s="155"/>
      <c r="I66" s="155"/>
      <c r="J66" s="155"/>
      <c r="K66" s="155"/>
      <c r="L66" s="155"/>
      <c r="M66" s="163"/>
    </row>
    <row r="67" ht="27.95" customHeight="1" spans="1:13">
      <c r="A67" s="19" t="s">
        <v>389</v>
      </c>
      <c r="B67" s="160" t="s">
        <v>379</v>
      </c>
      <c r="C67" s="158" t="s">
        <v>390</v>
      </c>
      <c r="D67" s="22">
        <f t="shared" si="1"/>
        <v>0</v>
      </c>
      <c r="E67" s="170"/>
      <c r="F67" s="154"/>
      <c r="G67" s="143">
        <f t="shared" si="2"/>
        <v>0</v>
      </c>
      <c r="H67" s="155"/>
      <c r="I67" s="155"/>
      <c r="J67" s="155"/>
      <c r="K67" s="155"/>
      <c r="L67" s="155"/>
      <c r="M67" s="163"/>
    </row>
    <row r="68" ht="27.95" customHeight="1" spans="1:13">
      <c r="A68" s="19" t="s">
        <v>391</v>
      </c>
      <c r="B68" s="157" t="s">
        <v>392</v>
      </c>
      <c r="C68" s="158"/>
      <c r="D68" s="22">
        <f t="shared" si="1"/>
        <v>0</v>
      </c>
      <c r="E68" s="170"/>
      <c r="F68" s="154">
        <f t="shared" si="4"/>
        <v>0</v>
      </c>
      <c r="G68" s="143">
        <f t="shared" si="2"/>
        <v>0</v>
      </c>
      <c r="H68" s="155"/>
      <c r="I68" s="155"/>
      <c r="J68" s="155"/>
      <c r="K68" s="155"/>
      <c r="L68" s="155"/>
      <c r="M68" s="163"/>
    </row>
    <row r="69" ht="27.95" customHeight="1" spans="1:13">
      <c r="A69" s="260" t="s">
        <v>393</v>
      </c>
      <c r="B69" s="160" t="s">
        <v>394</v>
      </c>
      <c r="C69" s="158"/>
      <c r="D69" s="22">
        <f t="shared" si="1"/>
        <v>0</v>
      </c>
      <c r="E69" s="153"/>
      <c r="F69" s="154">
        <f t="shared" si="4"/>
        <v>0</v>
      </c>
      <c r="G69" s="143">
        <f t="shared" si="2"/>
        <v>0</v>
      </c>
      <c r="H69" s="155"/>
      <c r="I69" s="155"/>
      <c r="J69" s="155"/>
      <c r="K69" s="155"/>
      <c r="L69" s="155"/>
      <c r="M69" s="163"/>
    </row>
    <row r="70" ht="27.95" customHeight="1" spans="1:13">
      <c r="A70" s="19" t="s">
        <v>38</v>
      </c>
      <c r="B70" s="160" t="s">
        <v>395</v>
      </c>
      <c r="C70" s="158" t="s">
        <v>132</v>
      </c>
      <c r="D70" s="22">
        <f t="shared" si="1"/>
        <v>0</v>
      </c>
      <c r="E70" s="153"/>
      <c r="F70" s="154">
        <f t="shared" si="4"/>
        <v>0</v>
      </c>
      <c r="G70" s="143">
        <f t="shared" si="2"/>
        <v>0</v>
      </c>
      <c r="H70" s="155"/>
      <c r="I70" s="155"/>
      <c r="J70" s="155"/>
      <c r="K70" s="155"/>
      <c r="L70" s="155"/>
      <c r="M70" s="163"/>
    </row>
    <row r="71" ht="27.95" customHeight="1" spans="1:13">
      <c r="A71" s="260" t="s">
        <v>396</v>
      </c>
      <c r="B71" s="261" t="s">
        <v>397</v>
      </c>
      <c r="C71" s="171"/>
      <c r="D71" s="22">
        <f t="shared" ref="D71:D84" si="5">G71</f>
        <v>0</v>
      </c>
      <c r="E71" s="153"/>
      <c r="F71" s="154">
        <f t="shared" si="4"/>
        <v>0</v>
      </c>
      <c r="G71" s="143">
        <f t="shared" ref="G71:G84" si="6">SUM(H71:L71)</f>
        <v>0</v>
      </c>
      <c r="H71" s="155"/>
      <c r="I71" s="155"/>
      <c r="J71" s="155"/>
      <c r="K71" s="155"/>
      <c r="L71" s="155"/>
      <c r="M71" s="163"/>
    </row>
    <row r="72" s="139" customFormat="1" ht="27.95" customHeight="1" spans="1:13">
      <c r="A72" s="171" t="s">
        <v>35</v>
      </c>
      <c r="B72" s="172" t="s">
        <v>398</v>
      </c>
      <c r="C72" s="260" t="s">
        <v>67</v>
      </c>
      <c r="D72" s="22">
        <f t="shared" si="5"/>
        <v>0</v>
      </c>
      <c r="E72" s="153"/>
      <c r="F72" s="154">
        <f t="shared" si="4"/>
        <v>0</v>
      </c>
      <c r="G72" s="143">
        <f t="shared" si="6"/>
        <v>0</v>
      </c>
      <c r="H72" s="173"/>
      <c r="I72" s="173"/>
      <c r="J72" s="180"/>
      <c r="K72" s="180"/>
      <c r="L72" s="155"/>
      <c r="M72" s="181"/>
    </row>
    <row r="73" s="139" customFormat="1" ht="27.95" customHeight="1" spans="1:13">
      <c r="A73" s="171">
        <v>315</v>
      </c>
      <c r="B73" s="172" t="s">
        <v>399</v>
      </c>
      <c r="C73" s="171"/>
      <c r="D73" s="22">
        <f t="shared" si="5"/>
        <v>0</v>
      </c>
      <c r="E73" s="153"/>
      <c r="F73" s="154">
        <f t="shared" si="4"/>
        <v>0</v>
      </c>
      <c r="G73" s="143">
        <f t="shared" si="6"/>
        <v>0</v>
      </c>
      <c r="H73" s="173"/>
      <c r="I73" s="173"/>
      <c r="J73" s="180"/>
      <c r="K73" s="180"/>
      <c r="L73" s="155"/>
      <c r="M73" s="181"/>
    </row>
    <row r="74" ht="27.95" customHeight="1" spans="1:13">
      <c r="A74" s="174" t="s">
        <v>400</v>
      </c>
      <c r="B74" s="160" t="s">
        <v>401</v>
      </c>
      <c r="C74" s="158"/>
      <c r="D74" s="22">
        <f t="shared" si="5"/>
        <v>0</v>
      </c>
      <c r="E74" s="153"/>
      <c r="F74" s="154">
        <f t="shared" si="4"/>
        <v>0</v>
      </c>
      <c r="G74" s="143">
        <f t="shared" si="6"/>
        <v>0</v>
      </c>
      <c r="H74" s="155"/>
      <c r="I74" s="155"/>
      <c r="J74" s="155"/>
      <c r="K74" s="155"/>
      <c r="L74" s="155"/>
      <c r="M74" s="163"/>
    </row>
    <row r="75" ht="27.95" customHeight="1" spans="1:13">
      <c r="A75" s="174" t="s">
        <v>35</v>
      </c>
      <c r="B75" s="160" t="s">
        <v>402</v>
      </c>
      <c r="C75" s="158" t="s">
        <v>132</v>
      </c>
      <c r="D75" s="22">
        <f t="shared" si="5"/>
        <v>0</v>
      </c>
      <c r="E75" s="153"/>
      <c r="F75" s="154">
        <f t="shared" si="4"/>
        <v>0</v>
      </c>
      <c r="G75" s="143">
        <f t="shared" si="6"/>
        <v>0</v>
      </c>
      <c r="H75" s="155"/>
      <c r="I75" s="155"/>
      <c r="J75" s="155"/>
      <c r="K75" s="155"/>
      <c r="L75" s="155"/>
      <c r="M75" s="163"/>
    </row>
    <row r="76" s="137" customFormat="1" ht="27.95" customHeight="1" spans="1:13">
      <c r="A76" s="174" t="s">
        <v>403</v>
      </c>
      <c r="B76" s="160" t="s">
        <v>404</v>
      </c>
      <c r="C76" s="158"/>
      <c r="D76" s="22">
        <f t="shared" si="5"/>
        <v>0</v>
      </c>
      <c r="E76" s="153"/>
      <c r="F76" s="154">
        <f t="shared" si="4"/>
        <v>0</v>
      </c>
      <c r="G76" s="143">
        <f t="shared" si="6"/>
        <v>0</v>
      </c>
      <c r="H76" s="155"/>
      <c r="I76" s="155"/>
      <c r="J76" s="166"/>
      <c r="K76" s="144"/>
      <c r="L76" s="155"/>
      <c r="M76" s="166"/>
    </row>
    <row r="77" ht="27.95" customHeight="1" spans="1:13">
      <c r="A77" s="174" t="s">
        <v>35</v>
      </c>
      <c r="B77" s="160" t="s">
        <v>405</v>
      </c>
      <c r="C77" s="158" t="s">
        <v>132</v>
      </c>
      <c r="D77" s="22">
        <f t="shared" si="5"/>
        <v>0</v>
      </c>
      <c r="E77" s="153"/>
      <c r="F77" s="154">
        <f t="shared" si="4"/>
        <v>0</v>
      </c>
      <c r="G77" s="143">
        <f t="shared" si="6"/>
        <v>0</v>
      </c>
      <c r="H77" s="155"/>
      <c r="I77" s="155"/>
      <c r="J77" s="155"/>
      <c r="K77" s="155"/>
      <c r="L77" s="155"/>
      <c r="M77" s="163"/>
    </row>
    <row r="78" ht="27.95" customHeight="1" spans="1:13">
      <c r="A78" s="174" t="s">
        <v>406</v>
      </c>
      <c r="B78" s="160" t="s">
        <v>407</v>
      </c>
      <c r="C78" s="158"/>
      <c r="D78" s="22">
        <f t="shared" si="5"/>
        <v>0</v>
      </c>
      <c r="E78" s="153"/>
      <c r="F78" s="154"/>
      <c r="G78" s="143">
        <f t="shared" si="6"/>
        <v>0</v>
      </c>
      <c r="H78" s="155"/>
      <c r="I78" s="155"/>
      <c r="J78" s="155"/>
      <c r="K78" s="155"/>
      <c r="L78" s="155"/>
      <c r="M78" s="163"/>
    </row>
    <row r="79" ht="27.95" customHeight="1" spans="1:13">
      <c r="A79" s="175" t="s">
        <v>35</v>
      </c>
      <c r="B79" s="160" t="s">
        <v>408</v>
      </c>
      <c r="C79" s="176" t="s">
        <v>409</v>
      </c>
      <c r="D79" s="22">
        <f t="shared" si="5"/>
        <v>0</v>
      </c>
      <c r="E79" s="153"/>
      <c r="F79" s="154"/>
      <c r="G79" s="143">
        <f t="shared" si="6"/>
        <v>0</v>
      </c>
      <c r="H79" s="155"/>
      <c r="I79" s="155"/>
      <c r="J79" s="155"/>
      <c r="K79" s="155"/>
      <c r="L79" s="155"/>
      <c r="M79" s="163"/>
    </row>
    <row r="80" ht="27.95" customHeight="1" spans="1:13">
      <c r="A80" s="174" t="s">
        <v>410</v>
      </c>
      <c r="B80" s="160" t="s">
        <v>411</v>
      </c>
      <c r="C80" s="158"/>
      <c r="D80" s="22">
        <f t="shared" si="5"/>
        <v>0</v>
      </c>
      <c r="E80" s="153"/>
      <c r="F80" s="154"/>
      <c r="G80" s="143">
        <f t="shared" si="6"/>
        <v>0</v>
      </c>
      <c r="H80" s="155"/>
      <c r="I80" s="155"/>
      <c r="J80" s="155"/>
      <c r="K80" s="155"/>
      <c r="L80" s="155"/>
      <c r="M80" s="163"/>
    </row>
    <row r="81" ht="27.95" customHeight="1" spans="1:13">
      <c r="A81" s="171" t="s">
        <v>35</v>
      </c>
      <c r="B81" s="160" t="s">
        <v>412</v>
      </c>
      <c r="C81" s="158" t="s">
        <v>413</v>
      </c>
      <c r="D81" s="22">
        <f t="shared" si="5"/>
        <v>0</v>
      </c>
      <c r="E81" s="153"/>
      <c r="F81" s="154"/>
      <c r="G81" s="143">
        <f t="shared" si="6"/>
        <v>0</v>
      </c>
      <c r="H81" s="155"/>
      <c r="I81" s="155"/>
      <c r="J81" s="155"/>
      <c r="K81" s="155"/>
      <c r="L81" s="155"/>
      <c r="M81" s="163"/>
    </row>
    <row r="82" ht="27.95" customHeight="1" spans="1:13">
      <c r="A82" s="19" t="s">
        <v>38</v>
      </c>
      <c r="B82" s="160" t="s">
        <v>414</v>
      </c>
      <c r="C82" s="158" t="s">
        <v>413</v>
      </c>
      <c r="D82" s="22">
        <f t="shared" si="5"/>
        <v>0</v>
      </c>
      <c r="E82" s="153"/>
      <c r="F82" s="154"/>
      <c r="G82" s="143">
        <f t="shared" si="6"/>
        <v>0</v>
      </c>
      <c r="H82" s="155"/>
      <c r="I82" s="155"/>
      <c r="J82" s="155"/>
      <c r="K82" s="155"/>
      <c r="L82" s="155"/>
      <c r="M82" s="163"/>
    </row>
    <row r="83" ht="27.95" customHeight="1" spans="1:13">
      <c r="A83" s="19" t="s">
        <v>415</v>
      </c>
      <c r="B83" s="160" t="s">
        <v>416</v>
      </c>
      <c r="C83" s="158"/>
      <c r="D83" s="22">
        <f t="shared" si="5"/>
        <v>0</v>
      </c>
      <c r="E83" s="153"/>
      <c r="F83" s="154"/>
      <c r="G83" s="143">
        <f t="shared" si="6"/>
        <v>0</v>
      </c>
      <c r="H83" s="155"/>
      <c r="I83" s="155"/>
      <c r="J83" s="155"/>
      <c r="K83" s="155"/>
      <c r="L83" s="155"/>
      <c r="M83" s="163"/>
    </row>
    <row r="84" ht="27.95" customHeight="1" spans="1:13">
      <c r="A84" s="171" t="s">
        <v>35</v>
      </c>
      <c r="B84" s="160" t="s">
        <v>417</v>
      </c>
      <c r="C84" s="158" t="s">
        <v>418</v>
      </c>
      <c r="D84" s="22">
        <f t="shared" si="5"/>
        <v>0</v>
      </c>
      <c r="E84" s="153"/>
      <c r="F84" s="154">
        <f>ROUND(IF(E84&gt;0,D84*E84,0),0)</f>
        <v>0</v>
      </c>
      <c r="G84" s="143">
        <f t="shared" si="6"/>
        <v>0</v>
      </c>
      <c r="H84" s="155"/>
      <c r="I84" s="155"/>
      <c r="J84" s="155"/>
      <c r="K84" s="155"/>
      <c r="L84" s="155"/>
      <c r="M84" s="163"/>
    </row>
    <row r="85" ht="27.95" customHeight="1" spans="1:13">
      <c r="A85" s="19"/>
      <c r="B85" s="160"/>
      <c r="C85" s="158"/>
      <c r="D85" s="22"/>
      <c r="E85" s="153"/>
      <c r="F85" s="154"/>
      <c r="H85" s="155"/>
      <c r="I85" s="155"/>
      <c r="J85" s="155"/>
      <c r="K85" s="155"/>
      <c r="L85" s="155"/>
      <c r="M85" s="163"/>
    </row>
    <row r="86" ht="27.95" customHeight="1" spans="1:13">
      <c r="A86" s="19"/>
      <c r="B86" s="160"/>
      <c r="C86" s="158"/>
      <c r="D86" s="22"/>
      <c r="E86" s="153"/>
      <c r="F86" s="154"/>
      <c r="H86" s="155"/>
      <c r="I86" s="155"/>
      <c r="J86" s="155"/>
      <c r="K86" s="155"/>
      <c r="L86" s="155"/>
      <c r="M86" s="163"/>
    </row>
    <row r="87" ht="27.95" customHeight="1" spans="1:13">
      <c r="A87" s="19"/>
      <c r="B87" s="160"/>
      <c r="C87" s="158"/>
      <c r="D87" s="22"/>
      <c r="E87" s="153"/>
      <c r="F87" s="154"/>
      <c r="H87" s="155"/>
      <c r="I87" s="155"/>
      <c r="J87" s="155"/>
      <c r="K87" s="155"/>
      <c r="L87" s="155"/>
      <c r="M87" s="163"/>
    </row>
    <row r="88" ht="27.95" customHeight="1" spans="1:13">
      <c r="A88" s="134" t="s">
        <v>419</v>
      </c>
      <c r="B88" s="134"/>
      <c r="C88" s="134"/>
      <c r="D88" s="33">
        <f ca="1">SUM(INDIRECT("F4:F"&amp;ROW()-1))</f>
        <v>0</v>
      </c>
      <c r="E88" s="33"/>
      <c r="F88" s="34" t="s">
        <v>103</v>
      </c>
      <c r="H88" s="155"/>
      <c r="I88" s="155"/>
      <c r="J88" s="155"/>
      <c r="K88" s="155"/>
      <c r="L88" s="155"/>
      <c r="M88" s="163"/>
    </row>
    <row r="89" customHeight="1" spans="1:13">
      <c r="A89" s="177"/>
      <c r="B89" s="178"/>
      <c r="D89" s="179"/>
      <c r="E89" s="140"/>
      <c r="F89" s="140"/>
      <c r="H89" s="155"/>
      <c r="I89" s="155"/>
      <c r="J89" s="155"/>
      <c r="K89" s="155"/>
      <c r="L89" s="155"/>
      <c r="M89" s="163"/>
    </row>
    <row r="90" customHeight="1" spans="8:13">
      <c r="H90" s="155"/>
      <c r="I90" s="155"/>
      <c r="J90" s="155"/>
      <c r="K90" s="155"/>
      <c r="M90" s="163"/>
    </row>
    <row r="91" customHeight="1" spans="8:13">
      <c r="H91" s="155"/>
      <c r="I91" s="155"/>
      <c r="J91" s="155"/>
      <c r="K91" s="155"/>
      <c r="M91" s="163"/>
    </row>
  </sheetData>
  <mergeCells count="5">
    <mergeCell ref="A1:F1"/>
    <mergeCell ref="A2:B2"/>
    <mergeCell ref="E2:F2"/>
    <mergeCell ref="A88:C88"/>
    <mergeCell ref="D88:E88"/>
  </mergeCells>
  <printOptions horizontalCentered="1"/>
  <pageMargins left="0.59" right="0.59" top="0.75" bottom="0.75" header="0.31" footer="0.3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9"/>
  <sheetViews>
    <sheetView showZeros="0" zoomScale="80" zoomScaleNormal="80" zoomScaleSheetLayoutView="85" workbookViewId="0">
      <pane ySplit="3" topLeftCell="A4" activePane="bottomLeft" state="frozen"/>
      <selection/>
      <selection pane="bottomLeft" activeCell="K15" sqref="K15"/>
    </sheetView>
  </sheetViews>
  <sheetFormatPr defaultColWidth="9" defaultRowHeight="20.1" customHeight="1"/>
  <cols>
    <col min="1" max="1" width="8.625" style="93" customWidth="1"/>
    <col min="2" max="2" width="33.625" style="94" customWidth="1"/>
    <col min="3" max="3" width="8.375" style="95" customWidth="1"/>
    <col min="4" max="4" width="11.625" style="95" customWidth="1"/>
    <col min="5" max="5" width="16.75" style="95" customWidth="1"/>
    <col min="6" max="6" width="14.875" style="95" customWidth="1"/>
    <col min="7" max="7" width="10.375" style="91" customWidth="1"/>
    <col min="8" max="9" width="10.625" style="91" customWidth="1"/>
    <col min="10" max="10" width="13.75" style="91" customWidth="1"/>
    <col min="11" max="31" width="9.5" style="91" customWidth="1"/>
    <col min="32" max="16384" width="9" style="91"/>
  </cols>
  <sheetData>
    <row r="1" s="87" customFormat="1" ht="30" customHeight="1" spans="1:9">
      <c r="A1" s="96" t="s">
        <v>420</v>
      </c>
      <c r="B1" s="96"/>
      <c r="C1" s="96"/>
      <c r="D1" s="96"/>
      <c r="E1" s="96"/>
      <c r="F1" s="96"/>
      <c r="G1" s="96"/>
      <c r="H1" s="96"/>
      <c r="I1" s="96"/>
    </row>
    <row r="2" s="88" customFormat="1" customHeight="1" spans="1:9">
      <c r="A2" s="97" t="str">
        <f>汇总表!A2</f>
        <v>合同段编号：A1</v>
      </c>
      <c r="B2" s="97"/>
      <c r="C2" s="98"/>
      <c r="D2" s="52"/>
      <c r="E2" s="53" t="s">
        <v>2</v>
      </c>
      <c r="F2" s="53"/>
      <c r="G2" s="52"/>
      <c r="H2" s="98"/>
      <c r="I2" s="98"/>
    </row>
    <row r="3" s="89" customFormat="1" ht="59.25" customHeight="1" spans="1:9">
      <c r="A3" s="99" t="s">
        <v>20</v>
      </c>
      <c r="B3" s="100" t="s">
        <v>421</v>
      </c>
      <c r="C3" s="59" t="s">
        <v>22</v>
      </c>
      <c r="D3" s="59" t="s">
        <v>23</v>
      </c>
      <c r="E3" s="60" t="s">
        <v>24</v>
      </c>
      <c r="F3" s="61" t="s">
        <v>25</v>
      </c>
      <c r="G3" s="101" t="s">
        <v>26</v>
      </c>
      <c r="H3" s="100" t="s">
        <v>422</v>
      </c>
      <c r="I3" s="100" t="s">
        <v>310</v>
      </c>
    </row>
    <row r="4" s="90" customFormat="1" ht="27.95" customHeight="1" spans="1:9">
      <c r="A4" s="102" t="s">
        <v>423</v>
      </c>
      <c r="B4" s="103" t="s">
        <v>237</v>
      </c>
      <c r="C4" s="104"/>
      <c r="D4" s="22">
        <f t="shared" ref="D4:D6" si="0">G4</f>
        <v>0</v>
      </c>
      <c r="E4" s="105"/>
      <c r="F4" s="106" t="str">
        <f>IF(D4&gt;0,ROUND(D4*E4,0),"")</f>
        <v/>
      </c>
      <c r="G4" s="45">
        <f>SUM(H4:I4)</f>
        <v>0</v>
      </c>
      <c r="H4" s="107"/>
      <c r="I4" s="107"/>
    </row>
    <row r="5" ht="32.25" customHeight="1" spans="1:9">
      <c r="A5" s="102" t="s">
        <v>424</v>
      </c>
      <c r="B5" s="103" t="s">
        <v>425</v>
      </c>
      <c r="C5" s="104"/>
      <c r="D5" s="22">
        <f t="shared" si="0"/>
        <v>0</v>
      </c>
      <c r="E5" s="105"/>
      <c r="F5" s="106" t="str">
        <f t="shared" ref="F5" si="1">IF(D5&gt;0,ROUND(D5*E5,0),"")</f>
        <v/>
      </c>
      <c r="G5" s="45">
        <f>SUM(H5:I5)</f>
        <v>0</v>
      </c>
      <c r="H5" s="107"/>
      <c r="I5" s="107"/>
    </row>
    <row r="6" s="91" customFormat="1" ht="27.95" customHeight="1" spans="1:9">
      <c r="A6" s="102" t="s">
        <v>35</v>
      </c>
      <c r="B6" s="103" t="s">
        <v>426</v>
      </c>
      <c r="C6" s="104" t="s">
        <v>238</v>
      </c>
      <c r="D6" s="22">
        <f t="shared" si="0"/>
        <v>1773</v>
      </c>
      <c r="E6" s="105"/>
      <c r="F6" s="106">
        <f t="shared" ref="F6:F16" si="2">IF(D6&gt;0,ROUND(D6*E6,0),"")</f>
        <v>0</v>
      </c>
      <c r="G6" s="45">
        <f>SUM(H6:I6)</f>
        <v>1773</v>
      </c>
      <c r="H6" s="107">
        <v>1773</v>
      </c>
      <c r="I6" s="107"/>
    </row>
    <row r="7" s="91" customFormat="1" ht="27.95" customHeight="1" spans="1:9">
      <c r="A7" s="102" t="s">
        <v>38</v>
      </c>
      <c r="B7" s="103" t="s">
        <v>427</v>
      </c>
      <c r="C7" s="104" t="s">
        <v>238</v>
      </c>
      <c r="D7" s="22">
        <f t="shared" ref="D6:D27" si="3">G7</f>
        <v>6998</v>
      </c>
      <c r="E7" s="105"/>
      <c r="F7" s="106">
        <f t="shared" si="2"/>
        <v>0</v>
      </c>
      <c r="G7" s="45">
        <f t="shared" ref="G6:G45" si="4">SUM(H7:I7)</f>
        <v>6998</v>
      </c>
      <c r="H7" s="107">
        <v>6998</v>
      </c>
      <c r="I7" s="107"/>
    </row>
    <row r="8" ht="30.75" customHeight="1" spans="1:9">
      <c r="A8" s="102" t="s">
        <v>428</v>
      </c>
      <c r="B8" s="103" t="s">
        <v>429</v>
      </c>
      <c r="C8" s="104"/>
      <c r="D8" s="22">
        <f t="shared" si="3"/>
        <v>0</v>
      </c>
      <c r="E8" s="105"/>
      <c r="F8" s="106" t="str">
        <f t="shared" si="2"/>
        <v/>
      </c>
      <c r="G8" s="45">
        <f t="shared" si="4"/>
        <v>0</v>
      </c>
      <c r="H8" s="107"/>
      <c r="I8" s="107"/>
    </row>
    <row r="9" s="91" customFormat="1" ht="27.95" customHeight="1" spans="1:9">
      <c r="A9" s="102" t="s">
        <v>35</v>
      </c>
      <c r="B9" s="103" t="s">
        <v>426</v>
      </c>
      <c r="C9" s="104" t="s">
        <v>238</v>
      </c>
      <c r="D9" s="22">
        <f t="shared" si="3"/>
        <v>241</v>
      </c>
      <c r="E9" s="105"/>
      <c r="F9" s="106">
        <f t="shared" si="2"/>
        <v>0</v>
      </c>
      <c r="G9" s="45">
        <f t="shared" si="4"/>
        <v>241</v>
      </c>
      <c r="H9" s="108">
        <f>28+213</f>
        <v>241</v>
      </c>
      <c r="I9" s="107"/>
    </row>
    <row r="10" s="91" customFormat="1" ht="27.95" customHeight="1" spans="1:9">
      <c r="A10" s="102" t="s">
        <v>38</v>
      </c>
      <c r="B10" s="103" t="s">
        <v>427</v>
      </c>
      <c r="C10" s="104" t="s">
        <v>238</v>
      </c>
      <c r="D10" s="22">
        <f t="shared" si="3"/>
        <v>13120</v>
      </c>
      <c r="E10" s="105"/>
      <c r="F10" s="106">
        <f t="shared" si="2"/>
        <v>0</v>
      </c>
      <c r="G10" s="45">
        <f t="shared" si="4"/>
        <v>13120</v>
      </c>
      <c r="H10" s="108">
        <f>3240+1135+4309+371+4065</f>
        <v>13120</v>
      </c>
      <c r="I10" s="107"/>
    </row>
    <row r="11" s="91" customFormat="1" ht="27.95" customHeight="1" spans="1:9">
      <c r="A11" s="102" t="s">
        <v>68</v>
      </c>
      <c r="B11" s="103" t="s">
        <v>430</v>
      </c>
      <c r="C11" s="104" t="s">
        <v>238</v>
      </c>
      <c r="D11" s="22">
        <f t="shared" si="3"/>
        <v>6408</v>
      </c>
      <c r="E11" s="105"/>
      <c r="F11" s="106">
        <f t="shared" si="2"/>
        <v>0</v>
      </c>
      <c r="G11" s="45">
        <f t="shared" si="4"/>
        <v>6408</v>
      </c>
      <c r="H11" s="107">
        <v>6408</v>
      </c>
      <c r="I11" s="107"/>
    </row>
    <row r="12" s="91" customFormat="1" ht="27.95" customHeight="1" spans="1:9">
      <c r="A12" s="102" t="s">
        <v>99</v>
      </c>
      <c r="B12" s="103" t="s">
        <v>431</v>
      </c>
      <c r="C12" s="104" t="s">
        <v>238</v>
      </c>
      <c r="D12" s="22">
        <f t="shared" si="3"/>
        <v>1269</v>
      </c>
      <c r="E12" s="105"/>
      <c r="F12" s="106">
        <f t="shared" si="2"/>
        <v>0</v>
      </c>
      <c r="G12" s="45">
        <f t="shared" si="4"/>
        <v>1269</v>
      </c>
      <c r="H12" s="107">
        <f>796+473</f>
        <v>1269</v>
      </c>
      <c r="I12" s="107"/>
    </row>
    <row r="13" ht="33.75" customHeight="1" spans="1:9">
      <c r="A13" s="102" t="s">
        <v>432</v>
      </c>
      <c r="B13" s="103" t="s">
        <v>433</v>
      </c>
      <c r="C13" s="104"/>
      <c r="D13" s="22">
        <f t="shared" si="3"/>
        <v>0</v>
      </c>
      <c r="E13" s="105"/>
      <c r="F13" s="106" t="str">
        <f t="shared" si="2"/>
        <v/>
      </c>
      <c r="G13" s="45">
        <f t="shared" si="4"/>
        <v>0</v>
      </c>
      <c r="H13" s="107"/>
      <c r="I13" s="107"/>
    </row>
    <row r="14" s="91" customFormat="1" ht="27.95" customHeight="1" spans="1:9">
      <c r="A14" s="102" t="s">
        <v>35</v>
      </c>
      <c r="B14" s="103" t="s">
        <v>426</v>
      </c>
      <c r="C14" s="104" t="s">
        <v>238</v>
      </c>
      <c r="D14" s="22">
        <f t="shared" si="3"/>
        <v>1597</v>
      </c>
      <c r="E14" s="105"/>
      <c r="F14" s="106">
        <f t="shared" si="2"/>
        <v>0</v>
      </c>
      <c r="G14" s="45">
        <f t="shared" si="4"/>
        <v>1597</v>
      </c>
      <c r="H14" s="107">
        <f>1344+253</f>
        <v>1597</v>
      </c>
      <c r="I14" s="107"/>
    </row>
    <row r="15" s="91" customFormat="1" ht="27.95" customHeight="1" spans="1:9">
      <c r="A15" s="102" t="s">
        <v>38</v>
      </c>
      <c r="B15" s="103" t="s">
        <v>427</v>
      </c>
      <c r="C15" s="104" t="s">
        <v>238</v>
      </c>
      <c r="D15" s="22">
        <f t="shared" si="3"/>
        <v>7301</v>
      </c>
      <c r="E15" s="105"/>
      <c r="F15" s="106">
        <f t="shared" si="2"/>
        <v>0</v>
      </c>
      <c r="G15" s="45">
        <f t="shared" si="4"/>
        <v>7301</v>
      </c>
      <c r="H15" s="107">
        <f>5501+656+1144</f>
        <v>7301</v>
      </c>
      <c r="I15" s="107"/>
    </row>
    <row r="16" ht="47.25" customHeight="1" spans="1:9">
      <c r="A16" s="102" t="s">
        <v>434</v>
      </c>
      <c r="B16" s="103" t="s">
        <v>435</v>
      </c>
      <c r="C16" s="104"/>
      <c r="D16" s="22">
        <f t="shared" si="3"/>
        <v>0</v>
      </c>
      <c r="E16" s="105"/>
      <c r="F16" s="106" t="str">
        <f t="shared" si="2"/>
        <v/>
      </c>
      <c r="G16" s="45">
        <f t="shared" si="4"/>
        <v>0</v>
      </c>
      <c r="H16" s="107"/>
      <c r="I16" s="107"/>
    </row>
    <row r="17" s="91" customFormat="1" ht="27.95" customHeight="1" spans="1:9">
      <c r="A17" s="102" t="s">
        <v>35</v>
      </c>
      <c r="B17" s="103" t="s">
        <v>426</v>
      </c>
      <c r="C17" s="104" t="s">
        <v>238</v>
      </c>
      <c r="D17" s="22">
        <f t="shared" si="3"/>
        <v>582.9</v>
      </c>
      <c r="E17" s="105"/>
      <c r="F17" s="106">
        <f t="shared" ref="F17:F44" si="5">IF(D17&gt;0,ROUND(D17*E17,0),"")</f>
        <v>0</v>
      </c>
      <c r="G17" s="45">
        <f t="shared" si="4"/>
        <v>582.9</v>
      </c>
      <c r="H17" s="107">
        <f>341+70.9+51+120</f>
        <v>582.9</v>
      </c>
      <c r="I17" s="107"/>
    </row>
    <row r="18" s="91" customFormat="1" ht="27.95" customHeight="1" spans="1:9">
      <c r="A18" s="102" t="s">
        <v>38</v>
      </c>
      <c r="B18" s="103" t="s">
        <v>427</v>
      </c>
      <c r="C18" s="104" t="s">
        <v>238</v>
      </c>
      <c r="D18" s="22">
        <f t="shared" si="3"/>
        <v>5930</v>
      </c>
      <c r="E18" s="105"/>
      <c r="F18" s="106">
        <f t="shared" si="5"/>
        <v>0</v>
      </c>
      <c r="G18" s="45">
        <f t="shared" si="4"/>
        <v>5930</v>
      </c>
      <c r="H18" s="107">
        <f>438.1+4429+1062.9</f>
        <v>5930</v>
      </c>
      <c r="I18" s="107"/>
    </row>
    <row r="19" s="91" customFormat="1" ht="27.95" customHeight="1" spans="1:9">
      <c r="A19" s="102" t="s">
        <v>68</v>
      </c>
      <c r="B19" s="103" t="s">
        <v>436</v>
      </c>
      <c r="C19" s="104" t="s">
        <v>238</v>
      </c>
      <c r="D19" s="22">
        <f t="shared" si="3"/>
        <v>1388.3</v>
      </c>
      <c r="E19" s="105"/>
      <c r="F19" s="106">
        <f t="shared" si="5"/>
        <v>0</v>
      </c>
      <c r="G19" s="45">
        <f t="shared" si="4"/>
        <v>1388.3</v>
      </c>
      <c r="H19" s="107">
        <f>220.9+30.2+636+407.4+31+62.8</f>
        <v>1388.3</v>
      </c>
      <c r="I19" s="107"/>
    </row>
    <row r="20" s="90" customFormat="1" ht="27.95" customHeight="1" spans="1:9">
      <c r="A20" s="102" t="s">
        <v>437</v>
      </c>
      <c r="B20" s="103" t="s">
        <v>438</v>
      </c>
      <c r="C20" s="104"/>
      <c r="D20" s="22">
        <f t="shared" si="3"/>
        <v>0</v>
      </c>
      <c r="E20" s="105"/>
      <c r="F20" s="106" t="str">
        <f t="shared" si="5"/>
        <v/>
      </c>
      <c r="G20" s="45">
        <f t="shared" si="4"/>
        <v>0</v>
      </c>
      <c r="H20" s="107"/>
      <c r="I20" s="107"/>
    </row>
    <row r="21" s="91" customFormat="1" ht="27.95" customHeight="1" spans="1:9">
      <c r="A21" s="102" t="s">
        <v>439</v>
      </c>
      <c r="B21" s="103" t="s">
        <v>440</v>
      </c>
      <c r="C21" s="104" t="s">
        <v>245</v>
      </c>
      <c r="D21" s="22">
        <f t="shared" si="3"/>
        <v>630</v>
      </c>
      <c r="E21" s="105"/>
      <c r="F21" s="106">
        <f t="shared" si="5"/>
        <v>0</v>
      </c>
      <c r="G21" s="45">
        <f t="shared" si="4"/>
        <v>630</v>
      </c>
      <c r="H21" s="107">
        <f>284+346</f>
        <v>630</v>
      </c>
      <c r="I21" s="107"/>
    </row>
    <row r="22" s="91" customFormat="1" ht="27.95" customHeight="1" spans="1:9">
      <c r="A22" s="102" t="s">
        <v>441</v>
      </c>
      <c r="B22" s="103" t="s">
        <v>442</v>
      </c>
      <c r="C22" s="104" t="s">
        <v>245</v>
      </c>
      <c r="D22" s="22">
        <f t="shared" si="3"/>
        <v>382</v>
      </c>
      <c r="E22" s="105"/>
      <c r="F22" s="106">
        <f t="shared" si="5"/>
        <v>0</v>
      </c>
      <c r="G22" s="45">
        <f t="shared" si="4"/>
        <v>382</v>
      </c>
      <c r="H22" s="107">
        <f>194+188</f>
        <v>382</v>
      </c>
      <c r="I22" s="107"/>
    </row>
    <row r="23" s="91" customFormat="1" ht="27.95" customHeight="1" spans="1:9">
      <c r="A23" s="102" t="s">
        <v>443</v>
      </c>
      <c r="B23" s="103" t="s">
        <v>261</v>
      </c>
      <c r="C23" s="104" t="s">
        <v>245</v>
      </c>
      <c r="D23" s="22">
        <f t="shared" si="3"/>
        <v>57.8</v>
      </c>
      <c r="E23" s="105"/>
      <c r="F23" s="106">
        <f t="shared" si="5"/>
        <v>0</v>
      </c>
      <c r="G23" s="45">
        <f t="shared" si="4"/>
        <v>57.8</v>
      </c>
      <c r="H23" s="107">
        <f>24+33.8</f>
        <v>57.8</v>
      </c>
      <c r="I23" s="107"/>
    </row>
    <row r="24" s="90" customFormat="1" ht="27.95" customHeight="1" spans="1:9">
      <c r="A24" s="102" t="s">
        <v>444</v>
      </c>
      <c r="B24" s="103" t="s">
        <v>445</v>
      </c>
      <c r="C24" s="104"/>
      <c r="D24" s="22">
        <f t="shared" si="3"/>
        <v>0</v>
      </c>
      <c r="E24" s="105"/>
      <c r="F24" s="106" t="str">
        <f t="shared" si="5"/>
        <v/>
      </c>
      <c r="G24" s="45">
        <f t="shared" si="4"/>
        <v>0</v>
      </c>
      <c r="H24" s="107"/>
      <c r="I24" s="107"/>
    </row>
    <row r="25" ht="27.95" customHeight="1" spans="1:9">
      <c r="A25" s="102" t="s">
        <v>446</v>
      </c>
      <c r="B25" s="103" t="s">
        <v>445</v>
      </c>
      <c r="C25" s="104"/>
      <c r="D25" s="22">
        <f t="shared" si="3"/>
        <v>0</v>
      </c>
      <c r="E25" s="105"/>
      <c r="F25" s="106" t="str">
        <f t="shared" si="5"/>
        <v/>
      </c>
      <c r="G25" s="45">
        <f t="shared" si="4"/>
        <v>0</v>
      </c>
      <c r="H25" s="107"/>
      <c r="I25" s="107"/>
    </row>
    <row r="26" s="91" customFormat="1" ht="27.95" customHeight="1" spans="1:10">
      <c r="A26" s="109" t="s">
        <v>35</v>
      </c>
      <c r="B26" s="103" t="s">
        <v>447</v>
      </c>
      <c r="C26" s="104" t="s">
        <v>67</v>
      </c>
      <c r="D26" s="22">
        <f t="shared" si="3"/>
        <v>90</v>
      </c>
      <c r="E26" s="105"/>
      <c r="F26" s="106">
        <f t="shared" si="5"/>
        <v>0</v>
      </c>
      <c r="G26" s="45">
        <f t="shared" si="4"/>
        <v>90</v>
      </c>
      <c r="H26" s="107">
        <f>65.4+24.6</f>
        <v>90</v>
      </c>
      <c r="I26" s="107"/>
      <c r="J26" s="111"/>
    </row>
    <row r="27" ht="27.95" customHeight="1" spans="1:10">
      <c r="A27" s="109" t="s">
        <v>38</v>
      </c>
      <c r="B27" s="103" t="s">
        <v>448</v>
      </c>
      <c r="C27" s="104" t="s">
        <v>67</v>
      </c>
      <c r="D27" s="22">
        <f t="shared" si="3"/>
        <v>0</v>
      </c>
      <c r="E27" s="105"/>
      <c r="F27" s="106" t="str">
        <f t="shared" si="5"/>
        <v/>
      </c>
      <c r="G27" s="45">
        <f t="shared" si="4"/>
        <v>0</v>
      </c>
      <c r="H27" s="107"/>
      <c r="I27" s="107"/>
      <c r="J27" s="111"/>
    </row>
    <row r="28" ht="27.95" customHeight="1" spans="1:9">
      <c r="A28" s="109" t="s">
        <v>68</v>
      </c>
      <c r="B28" s="103" t="s">
        <v>449</v>
      </c>
      <c r="C28" s="104" t="s">
        <v>67</v>
      </c>
      <c r="D28" s="22">
        <f t="shared" ref="D28:D39" si="6">G28</f>
        <v>0</v>
      </c>
      <c r="E28" s="105"/>
      <c r="F28" s="106" t="str">
        <f t="shared" si="5"/>
        <v/>
      </c>
      <c r="G28" s="45">
        <f t="shared" si="4"/>
        <v>0</v>
      </c>
      <c r="H28" s="107"/>
      <c r="I28" s="107"/>
    </row>
    <row r="29" s="90" customFormat="1" ht="27.95" customHeight="1" spans="1:9">
      <c r="A29" s="102" t="s">
        <v>450</v>
      </c>
      <c r="B29" s="103" t="s">
        <v>451</v>
      </c>
      <c r="C29" s="104"/>
      <c r="D29" s="22">
        <f t="shared" si="6"/>
        <v>0</v>
      </c>
      <c r="E29" s="105"/>
      <c r="F29" s="106" t="str">
        <f t="shared" si="5"/>
        <v/>
      </c>
      <c r="G29" s="45">
        <f t="shared" si="4"/>
        <v>0</v>
      </c>
      <c r="H29" s="107"/>
      <c r="I29" s="107"/>
    </row>
    <row r="30" s="91" customFormat="1" ht="29.25" customHeight="1" spans="1:9">
      <c r="A30" s="102" t="s">
        <v>452</v>
      </c>
      <c r="B30" s="103" t="s">
        <v>453</v>
      </c>
      <c r="C30" s="104"/>
      <c r="D30" s="22">
        <f t="shared" si="6"/>
        <v>0</v>
      </c>
      <c r="E30" s="105"/>
      <c r="F30" s="106" t="str">
        <f t="shared" si="5"/>
        <v/>
      </c>
      <c r="G30" s="45">
        <f t="shared" si="4"/>
        <v>0</v>
      </c>
      <c r="H30" s="107"/>
      <c r="I30" s="107"/>
    </row>
    <row r="31" ht="27.95" customHeight="1" spans="1:9">
      <c r="A31" s="102" t="s">
        <v>35</v>
      </c>
      <c r="B31" s="103" t="s">
        <v>454</v>
      </c>
      <c r="C31" s="104"/>
      <c r="D31" s="22">
        <f t="shared" si="6"/>
        <v>0</v>
      </c>
      <c r="E31" s="105"/>
      <c r="F31" s="106"/>
      <c r="G31" s="45">
        <f t="shared" si="4"/>
        <v>0</v>
      </c>
      <c r="H31" s="107"/>
      <c r="I31" s="107"/>
    </row>
    <row r="32" s="91" customFormat="1" ht="27.95" customHeight="1" spans="1:9">
      <c r="A32" s="102" t="s">
        <v>55</v>
      </c>
      <c r="B32" s="103" t="s">
        <v>455</v>
      </c>
      <c r="C32" s="104" t="s">
        <v>245</v>
      </c>
      <c r="D32" s="22">
        <f t="shared" si="6"/>
        <v>4.3</v>
      </c>
      <c r="E32" s="105"/>
      <c r="F32" s="106"/>
      <c r="G32" s="45">
        <f t="shared" si="4"/>
        <v>4.3</v>
      </c>
      <c r="H32" s="107">
        <v>4.3</v>
      </c>
      <c r="I32" s="107"/>
    </row>
    <row r="33" ht="27.95" customHeight="1" spans="1:9">
      <c r="A33" s="102" t="s">
        <v>38</v>
      </c>
      <c r="B33" s="103" t="s">
        <v>456</v>
      </c>
      <c r="C33" s="104"/>
      <c r="D33" s="22">
        <f t="shared" si="6"/>
        <v>0</v>
      </c>
      <c r="E33" s="105"/>
      <c r="F33" s="106"/>
      <c r="G33" s="45">
        <f t="shared" si="4"/>
        <v>0</v>
      </c>
      <c r="H33" s="107"/>
      <c r="I33" s="107"/>
    </row>
    <row r="34" s="91" customFormat="1" ht="27.95" customHeight="1" spans="1:9">
      <c r="A34" s="102" t="s">
        <v>150</v>
      </c>
      <c r="B34" s="103" t="s">
        <v>455</v>
      </c>
      <c r="C34" s="104" t="s">
        <v>245</v>
      </c>
      <c r="D34" s="22">
        <f t="shared" si="6"/>
        <v>43.1</v>
      </c>
      <c r="E34" s="105"/>
      <c r="F34" s="106"/>
      <c r="G34" s="45">
        <f t="shared" si="4"/>
        <v>43.1</v>
      </c>
      <c r="H34" s="107">
        <v>43.1</v>
      </c>
      <c r="I34" s="107"/>
    </row>
    <row r="35" s="91" customFormat="1" ht="27.95" customHeight="1" spans="1:9">
      <c r="A35" s="102" t="s">
        <v>153</v>
      </c>
      <c r="B35" s="103" t="s">
        <v>457</v>
      </c>
      <c r="C35" s="104" t="s">
        <v>245</v>
      </c>
      <c r="D35" s="22">
        <f t="shared" si="6"/>
        <v>4.4</v>
      </c>
      <c r="E35" s="105"/>
      <c r="F35" s="106"/>
      <c r="G35" s="45">
        <f t="shared" si="4"/>
        <v>4.4</v>
      </c>
      <c r="H35" s="107">
        <v>4.4</v>
      </c>
      <c r="I35" s="107"/>
    </row>
    <row r="36" ht="27.95" customHeight="1" spans="1:9">
      <c r="A36" s="102" t="s">
        <v>68</v>
      </c>
      <c r="B36" s="103" t="s">
        <v>458</v>
      </c>
      <c r="C36" s="104"/>
      <c r="D36" s="22">
        <f t="shared" si="6"/>
        <v>0</v>
      </c>
      <c r="E36" s="105"/>
      <c r="F36" s="106"/>
      <c r="G36" s="45">
        <f t="shared" si="4"/>
        <v>0</v>
      </c>
      <c r="H36" s="107"/>
      <c r="I36" s="107"/>
    </row>
    <row r="37" ht="27.95" customHeight="1" spans="1:9">
      <c r="A37" s="102" t="s">
        <v>156</v>
      </c>
      <c r="B37" s="103" t="s">
        <v>455</v>
      </c>
      <c r="C37" s="104" t="s">
        <v>245</v>
      </c>
      <c r="D37" s="22">
        <f t="shared" si="6"/>
        <v>0</v>
      </c>
      <c r="E37" s="105"/>
      <c r="F37" s="106"/>
      <c r="G37" s="45">
        <f t="shared" si="4"/>
        <v>0</v>
      </c>
      <c r="H37" s="107"/>
      <c r="I37" s="107"/>
    </row>
    <row r="38" ht="27.95" customHeight="1" spans="1:9">
      <c r="A38" s="102" t="s">
        <v>71</v>
      </c>
      <c r="B38" s="103" t="s">
        <v>459</v>
      </c>
      <c r="C38" s="104"/>
      <c r="D38" s="22">
        <f t="shared" si="6"/>
        <v>0</v>
      </c>
      <c r="E38" s="105"/>
      <c r="F38" s="106"/>
      <c r="G38" s="45">
        <f t="shared" si="4"/>
        <v>0</v>
      </c>
      <c r="H38" s="107"/>
      <c r="I38" s="107"/>
    </row>
    <row r="39" ht="27.95" customHeight="1" spans="1:9">
      <c r="A39" s="102" t="s">
        <v>206</v>
      </c>
      <c r="B39" s="103" t="s">
        <v>455</v>
      </c>
      <c r="C39" s="104" t="s">
        <v>245</v>
      </c>
      <c r="D39" s="22">
        <f t="shared" si="6"/>
        <v>0</v>
      </c>
      <c r="E39" s="105"/>
      <c r="F39" s="106"/>
      <c r="G39" s="45">
        <f t="shared" si="4"/>
        <v>0</v>
      </c>
      <c r="H39" s="107"/>
      <c r="I39" s="107"/>
    </row>
    <row r="40" ht="27.95" customHeight="1" spans="1:9">
      <c r="A40" s="102" t="s">
        <v>99</v>
      </c>
      <c r="B40" s="103" t="s">
        <v>460</v>
      </c>
      <c r="C40" s="104"/>
      <c r="D40" s="22"/>
      <c r="E40" s="105"/>
      <c r="F40" s="106"/>
      <c r="G40" s="45">
        <f t="shared" si="4"/>
        <v>0</v>
      </c>
      <c r="H40" s="107"/>
      <c r="I40" s="107"/>
    </row>
    <row r="41" ht="27.95" customHeight="1" spans="1:9">
      <c r="A41" s="102" t="s">
        <v>461</v>
      </c>
      <c r="B41" s="103" t="s">
        <v>455</v>
      </c>
      <c r="C41" s="104" t="s">
        <v>245</v>
      </c>
      <c r="D41" s="22"/>
      <c r="E41" s="105"/>
      <c r="F41" s="106"/>
      <c r="G41" s="45">
        <f t="shared" si="4"/>
        <v>0</v>
      </c>
      <c r="H41" s="107"/>
      <c r="I41" s="107"/>
    </row>
    <row r="42" ht="27.95" customHeight="1" spans="1:9">
      <c r="A42" s="102" t="s">
        <v>462</v>
      </c>
      <c r="B42" s="103" t="s">
        <v>285</v>
      </c>
      <c r="C42" s="104" t="s">
        <v>245</v>
      </c>
      <c r="D42" s="22">
        <f>G42</f>
        <v>0</v>
      </c>
      <c r="E42" s="105"/>
      <c r="F42" s="106" t="str">
        <f>IF(D42&gt;0,ROUND(D42*E42,0),"")</f>
        <v/>
      </c>
      <c r="G42" s="45">
        <f t="shared" si="4"/>
        <v>0</v>
      </c>
      <c r="H42" s="107"/>
      <c r="I42" s="107"/>
    </row>
    <row r="43" s="91" customFormat="1" ht="27.95" customHeight="1" spans="1:9">
      <c r="A43" s="102" t="s">
        <v>463</v>
      </c>
      <c r="B43" s="103" t="s">
        <v>464</v>
      </c>
      <c r="C43" s="104"/>
      <c r="D43" s="22">
        <f>G43</f>
        <v>0</v>
      </c>
      <c r="E43" s="105"/>
      <c r="F43" s="106" t="str">
        <f>IF(D43&gt;0,ROUND(D43*E43,0),"")</f>
        <v/>
      </c>
      <c r="G43" s="45">
        <f t="shared" si="4"/>
        <v>0</v>
      </c>
      <c r="H43" s="107"/>
      <c r="I43" s="107"/>
    </row>
    <row r="44" ht="27.95" customHeight="1" spans="1:9">
      <c r="A44" s="102" t="s">
        <v>35</v>
      </c>
      <c r="B44" s="103" t="s">
        <v>465</v>
      </c>
      <c r="C44" s="104"/>
      <c r="D44" s="22">
        <f>G44</f>
        <v>0</v>
      </c>
      <c r="E44" s="105"/>
      <c r="F44" s="106" t="str">
        <f>IF(D44&gt;0,ROUND(D44*E44,0),"")</f>
        <v/>
      </c>
      <c r="G44" s="45">
        <f t="shared" si="4"/>
        <v>0</v>
      </c>
      <c r="H44" s="107"/>
      <c r="I44" s="107"/>
    </row>
    <row r="45" s="91" customFormat="1" ht="27.95" customHeight="1" spans="1:9">
      <c r="A45" s="102" t="s">
        <v>55</v>
      </c>
      <c r="B45" s="103" t="s">
        <v>466</v>
      </c>
      <c r="C45" s="104" t="s">
        <v>245</v>
      </c>
      <c r="D45" s="22">
        <f>G45</f>
        <v>38.4</v>
      </c>
      <c r="E45" s="105"/>
      <c r="F45" s="106">
        <f>IF(D45&gt;0,ROUND(D45*E45,0),"")</f>
        <v>0</v>
      </c>
      <c r="G45" s="45">
        <f t="shared" si="4"/>
        <v>38.4</v>
      </c>
      <c r="H45" s="107">
        <v>38.4</v>
      </c>
      <c r="I45" s="107"/>
    </row>
    <row r="46" ht="27.95" customHeight="1" spans="1:9">
      <c r="A46" s="102" t="s">
        <v>38</v>
      </c>
      <c r="B46" s="103" t="s">
        <v>467</v>
      </c>
      <c r="C46" s="104"/>
      <c r="D46" s="22">
        <f t="shared" ref="D46:D93" si="7">G46</f>
        <v>0</v>
      </c>
      <c r="E46" s="105"/>
      <c r="F46" s="106" t="str">
        <f t="shared" ref="F46:F75" si="8">IF(D46&gt;0,ROUND(D46*E46,0),"")</f>
        <v/>
      </c>
      <c r="G46" s="45">
        <f t="shared" ref="G46:G87" si="9">SUM(H46:I46)</f>
        <v>0</v>
      </c>
      <c r="H46" s="107"/>
      <c r="I46" s="107"/>
    </row>
    <row r="47" ht="27.95" customHeight="1" spans="1:9">
      <c r="A47" s="102" t="s">
        <v>150</v>
      </c>
      <c r="B47" s="103" t="s">
        <v>466</v>
      </c>
      <c r="C47" s="104" t="s">
        <v>245</v>
      </c>
      <c r="D47" s="22">
        <f t="shared" si="7"/>
        <v>0</v>
      </c>
      <c r="E47" s="105"/>
      <c r="F47" s="106" t="str">
        <f t="shared" si="8"/>
        <v/>
      </c>
      <c r="G47" s="45">
        <f t="shared" si="9"/>
        <v>0</v>
      </c>
      <c r="H47" s="107"/>
      <c r="I47" s="107"/>
    </row>
    <row r="48" ht="27.95" customHeight="1" spans="1:9">
      <c r="A48" s="102" t="s">
        <v>68</v>
      </c>
      <c r="B48" s="103" t="s">
        <v>468</v>
      </c>
      <c r="C48" s="104"/>
      <c r="D48" s="22">
        <f t="shared" si="7"/>
        <v>0</v>
      </c>
      <c r="E48" s="105"/>
      <c r="F48" s="106" t="str">
        <f t="shared" si="8"/>
        <v/>
      </c>
      <c r="G48" s="45">
        <f t="shared" si="9"/>
        <v>0</v>
      </c>
      <c r="H48" s="107"/>
      <c r="I48" s="107"/>
    </row>
    <row r="49" ht="27.95" customHeight="1" spans="1:9">
      <c r="A49" s="102" t="s">
        <v>156</v>
      </c>
      <c r="B49" s="103" t="s">
        <v>466</v>
      </c>
      <c r="C49" s="104" t="s">
        <v>245</v>
      </c>
      <c r="D49" s="22">
        <f t="shared" si="7"/>
        <v>0</v>
      </c>
      <c r="E49" s="105"/>
      <c r="F49" s="106" t="str">
        <f t="shared" si="8"/>
        <v/>
      </c>
      <c r="G49" s="45">
        <f t="shared" si="9"/>
        <v>0</v>
      </c>
      <c r="H49" s="107"/>
      <c r="I49" s="107"/>
    </row>
    <row r="50" ht="27.95" customHeight="1" spans="1:9">
      <c r="A50" s="102" t="s">
        <v>71</v>
      </c>
      <c r="B50" s="103" t="s">
        <v>469</v>
      </c>
      <c r="C50" s="104"/>
      <c r="D50" s="22">
        <f t="shared" si="7"/>
        <v>0</v>
      </c>
      <c r="E50" s="105"/>
      <c r="F50" s="106" t="str">
        <f t="shared" si="8"/>
        <v/>
      </c>
      <c r="G50" s="45">
        <f t="shared" si="9"/>
        <v>0</v>
      </c>
      <c r="H50" s="107"/>
      <c r="I50" s="107"/>
    </row>
    <row r="51" ht="27.95" customHeight="1" spans="1:9">
      <c r="A51" s="102" t="s">
        <v>206</v>
      </c>
      <c r="B51" s="103" t="s">
        <v>455</v>
      </c>
      <c r="C51" s="104" t="s">
        <v>245</v>
      </c>
      <c r="D51" s="22">
        <f t="shared" si="7"/>
        <v>0</v>
      </c>
      <c r="E51" s="105"/>
      <c r="F51" s="106" t="str">
        <f t="shared" si="8"/>
        <v/>
      </c>
      <c r="G51" s="45">
        <f t="shared" si="9"/>
        <v>0</v>
      </c>
      <c r="H51" s="107">
        <v>0</v>
      </c>
      <c r="I51" s="107"/>
    </row>
    <row r="52" s="91" customFormat="1" ht="27.95" customHeight="1" spans="1:9">
      <c r="A52" s="102" t="s">
        <v>470</v>
      </c>
      <c r="B52" s="103" t="s">
        <v>466</v>
      </c>
      <c r="C52" s="104" t="s">
        <v>245</v>
      </c>
      <c r="D52" s="22">
        <f t="shared" si="7"/>
        <v>10.4</v>
      </c>
      <c r="E52" s="105"/>
      <c r="F52" s="106">
        <f t="shared" si="8"/>
        <v>0</v>
      </c>
      <c r="G52" s="45">
        <f t="shared" si="9"/>
        <v>10.4</v>
      </c>
      <c r="H52" s="107">
        <v>10.4</v>
      </c>
      <c r="I52" s="107"/>
    </row>
    <row r="53" ht="27.95" customHeight="1" spans="1:9">
      <c r="A53" s="102" t="s">
        <v>99</v>
      </c>
      <c r="B53" s="103" t="s">
        <v>471</v>
      </c>
      <c r="C53" s="104"/>
      <c r="D53" s="22">
        <f t="shared" si="7"/>
        <v>0</v>
      </c>
      <c r="E53" s="105"/>
      <c r="F53" s="106" t="str">
        <f t="shared" si="8"/>
        <v/>
      </c>
      <c r="G53" s="45">
        <f t="shared" si="9"/>
        <v>0</v>
      </c>
      <c r="H53" s="107"/>
      <c r="I53" s="107"/>
    </row>
    <row r="54" s="91" customFormat="1" ht="27.95" customHeight="1" spans="1:9">
      <c r="A54" s="102" t="s">
        <v>461</v>
      </c>
      <c r="B54" s="103" t="s">
        <v>466</v>
      </c>
      <c r="C54" s="104" t="s">
        <v>245</v>
      </c>
      <c r="D54" s="22">
        <f t="shared" si="7"/>
        <v>22.8</v>
      </c>
      <c r="E54" s="105"/>
      <c r="F54" s="106">
        <f t="shared" si="8"/>
        <v>0</v>
      </c>
      <c r="G54" s="45">
        <f t="shared" si="9"/>
        <v>22.8</v>
      </c>
      <c r="H54" s="107">
        <v>22.8</v>
      </c>
      <c r="I54" s="107"/>
    </row>
    <row r="55" s="91" customFormat="1" ht="27.95" customHeight="1" spans="1:9">
      <c r="A55" s="102" t="s">
        <v>472</v>
      </c>
      <c r="B55" s="103" t="s">
        <v>473</v>
      </c>
      <c r="C55" s="104"/>
      <c r="D55" s="22">
        <f t="shared" si="7"/>
        <v>0</v>
      </c>
      <c r="E55" s="105"/>
      <c r="F55" s="106" t="str">
        <f t="shared" si="8"/>
        <v/>
      </c>
      <c r="G55" s="45">
        <f t="shared" si="9"/>
        <v>0</v>
      </c>
      <c r="H55" s="107"/>
      <c r="I55" s="107"/>
    </row>
    <row r="56" ht="27.95" customHeight="1" spans="1:9">
      <c r="A56" s="102" t="s">
        <v>35</v>
      </c>
      <c r="B56" s="103" t="s">
        <v>474</v>
      </c>
      <c r="C56" s="104"/>
      <c r="D56" s="22">
        <f t="shared" si="7"/>
        <v>0</v>
      </c>
      <c r="E56" s="105"/>
      <c r="F56" s="106" t="str">
        <f t="shared" si="8"/>
        <v/>
      </c>
      <c r="G56" s="45">
        <f t="shared" si="9"/>
        <v>0</v>
      </c>
      <c r="H56" s="107"/>
      <c r="I56" s="107"/>
    </row>
    <row r="57" ht="27.95" customHeight="1" spans="1:9">
      <c r="A57" s="102" t="s">
        <v>55</v>
      </c>
      <c r="B57" s="103" t="s">
        <v>475</v>
      </c>
      <c r="C57" s="104" t="s">
        <v>245</v>
      </c>
      <c r="D57" s="22">
        <f t="shared" si="7"/>
        <v>0</v>
      </c>
      <c r="E57" s="105"/>
      <c r="F57" s="106" t="str">
        <f t="shared" si="8"/>
        <v/>
      </c>
      <c r="G57" s="45">
        <f t="shared" si="9"/>
        <v>0</v>
      </c>
      <c r="H57" s="107"/>
      <c r="I57" s="107"/>
    </row>
    <row r="58" ht="27.95" customHeight="1" spans="1:9">
      <c r="A58" s="102" t="s">
        <v>99</v>
      </c>
      <c r="B58" s="110" t="s">
        <v>476</v>
      </c>
      <c r="C58" s="104"/>
      <c r="D58" s="22">
        <f t="shared" si="7"/>
        <v>0</v>
      </c>
      <c r="E58" s="105"/>
      <c r="F58" s="106" t="str">
        <f t="shared" si="8"/>
        <v/>
      </c>
      <c r="G58" s="45">
        <f t="shared" si="9"/>
        <v>0</v>
      </c>
      <c r="H58" s="107"/>
      <c r="I58" s="107"/>
    </row>
    <row r="59" s="91" customFormat="1" ht="27.95" customHeight="1" spans="1:9">
      <c r="A59" s="102" t="s">
        <v>461</v>
      </c>
      <c r="B59" s="110" t="s">
        <v>475</v>
      </c>
      <c r="C59" s="104" t="s">
        <v>245</v>
      </c>
      <c r="D59" s="22">
        <f t="shared" si="7"/>
        <v>3.6</v>
      </c>
      <c r="E59" s="105"/>
      <c r="F59" s="106">
        <f t="shared" si="8"/>
        <v>0</v>
      </c>
      <c r="G59" s="45">
        <f t="shared" si="9"/>
        <v>3.6</v>
      </c>
      <c r="H59" s="107">
        <v>3.6</v>
      </c>
      <c r="I59" s="107"/>
    </row>
    <row r="60" ht="27.95" customHeight="1" spans="1:9">
      <c r="A60" s="102" t="s">
        <v>477</v>
      </c>
      <c r="B60" s="110" t="s">
        <v>478</v>
      </c>
      <c r="C60" s="104"/>
      <c r="D60" s="22">
        <f t="shared" si="7"/>
        <v>0</v>
      </c>
      <c r="E60" s="105"/>
      <c r="F60" s="106" t="str">
        <f t="shared" si="8"/>
        <v/>
      </c>
      <c r="G60" s="45">
        <f t="shared" si="9"/>
        <v>0</v>
      </c>
      <c r="H60" s="107"/>
      <c r="I60" s="107"/>
    </row>
    <row r="61" ht="27.95" customHeight="1" spans="1:9">
      <c r="A61" s="102" t="s">
        <v>38</v>
      </c>
      <c r="B61" s="110" t="s">
        <v>479</v>
      </c>
      <c r="C61" s="104"/>
      <c r="D61" s="22">
        <f t="shared" si="7"/>
        <v>0</v>
      </c>
      <c r="E61" s="105"/>
      <c r="F61" s="106" t="str">
        <f t="shared" si="8"/>
        <v/>
      </c>
      <c r="G61" s="45">
        <f t="shared" si="9"/>
        <v>0</v>
      </c>
      <c r="H61" s="107"/>
      <c r="I61" s="107"/>
    </row>
    <row r="62" s="91" customFormat="1" ht="27.95" customHeight="1" spans="1:9">
      <c r="A62" s="102" t="s">
        <v>150</v>
      </c>
      <c r="B62" s="110" t="s">
        <v>455</v>
      </c>
      <c r="C62" s="104" t="s">
        <v>245</v>
      </c>
      <c r="D62" s="22">
        <f t="shared" si="7"/>
        <v>28.8</v>
      </c>
      <c r="E62" s="105"/>
      <c r="F62" s="106">
        <f t="shared" si="8"/>
        <v>0</v>
      </c>
      <c r="G62" s="45">
        <f t="shared" si="9"/>
        <v>28.8</v>
      </c>
      <c r="H62" s="107">
        <v>28.8</v>
      </c>
      <c r="I62" s="107"/>
    </row>
    <row r="63" ht="27.95" customHeight="1" spans="1:9">
      <c r="A63" s="102" t="s">
        <v>68</v>
      </c>
      <c r="B63" s="110" t="s">
        <v>480</v>
      </c>
      <c r="C63" s="104"/>
      <c r="D63" s="22">
        <f t="shared" si="7"/>
        <v>0</v>
      </c>
      <c r="E63" s="105"/>
      <c r="F63" s="106" t="str">
        <f t="shared" si="8"/>
        <v/>
      </c>
      <c r="G63" s="45">
        <f t="shared" si="9"/>
        <v>0</v>
      </c>
      <c r="H63" s="107"/>
      <c r="I63" s="107"/>
    </row>
    <row r="64" s="91" customFormat="1" ht="27.95" customHeight="1" spans="1:9">
      <c r="A64" s="102" t="s">
        <v>156</v>
      </c>
      <c r="B64" s="110" t="s">
        <v>475</v>
      </c>
      <c r="C64" s="104" t="s">
        <v>245</v>
      </c>
      <c r="D64" s="22">
        <f t="shared" si="7"/>
        <v>0.63</v>
      </c>
      <c r="E64" s="105"/>
      <c r="F64" s="106">
        <f t="shared" si="8"/>
        <v>0</v>
      </c>
      <c r="G64" s="45">
        <f t="shared" si="9"/>
        <v>0.63</v>
      </c>
      <c r="H64" s="107">
        <v>0.63</v>
      </c>
      <c r="I64" s="107"/>
    </row>
    <row r="65" ht="27.95" customHeight="1" spans="1:9">
      <c r="A65" s="102" t="s">
        <v>71</v>
      </c>
      <c r="B65" s="110" t="s">
        <v>481</v>
      </c>
      <c r="C65" s="104"/>
      <c r="D65" s="22">
        <f t="shared" si="7"/>
        <v>0</v>
      </c>
      <c r="E65" s="105"/>
      <c r="F65" s="106" t="str">
        <f t="shared" si="8"/>
        <v/>
      </c>
      <c r="G65" s="45">
        <f t="shared" si="9"/>
        <v>0</v>
      </c>
      <c r="H65" s="107"/>
      <c r="I65" s="107"/>
    </row>
    <row r="66" s="91" customFormat="1" ht="27.95" customHeight="1" spans="1:9">
      <c r="A66" s="102" t="s">
        <v>206</v>
      </c>
      <c r="B66" s="103" t="s">
        <v>466</v>
      </c>
      <c r="C66" s="104" t="s">
        <v>245</v>
      </c>
      <c r="D66" s="22">
        <f t="shared" si="7"/>
        <v>1.6</v>
      </c>
      <c r="E66" s="105"/>
      <c r="F66" s="106">
        <f t="shared" si="8"/>
        <v>0</v>
      </c>
      <c r="G66" s="45">
        <f t="shared" si="9"/>
        <v>1.6</v>
      </c>
      <c r="H66" s="107">
        <v>1.6</v>
      </c>
      <c r="I66" s="107"/>
    </row>
    <row r="67" ht="27.95" customHeight="1" spans="1:9">
      <c r="A67" s="102" t="s">
        <v>99</v>
      </c>
      <c r="B67" s="110" t="s">
        <v>482</v>
      </c>
      <c r="C67" s="104"/>
      <c r="D67" s="22">
        <f t="shared" si="7"/>
        <v>0</v>
      </c>
      <c r="E67" s="105"/>
      <c r="F67" s="106" t="str">
        <f t="shared" si="8"/>
        <v/>
      </c>
      <c r="G67" s="45">
        <f t="shared" si="9"/>
        <v>0</v>
      </c>
      <c r="H67" s="107"/>
      <c r="I67" s="107"/>
    </row>
    <row r="68" s="91" customFormat="1" ht="27.95" customHeight="1" spans="1:9">
      <c r="A68" s="102" t="s">
        <v>461</v>
      </c>
      <c r="B68" s="110" t="s">
        <v>483</v>
      </c>
      <c r="C68" s="104" t="s">
        <v>245</v>
      </c>
      <c r="D68" s="22">
        <f t="shared" si="7"/>
        <v>2.4</v>
      </c>
      <c r="E68" s="105"/>
      <c r="F68" s="106">
        <f t="shared" si="8"/>
        <v>0</v>
      </c>
      <c r="G68" s="45">
        <f t="shared" si="9"/>
        <v>2.4</v>
      </c>
      <c r="H68" s="107">
        <v>2.4</v>
      </c>
      <c r="I68" s="107"/>
    </row>
    <row r="69" s="90" customFormat="1" ht="27.95" customHeight="1" spans="1:9">
      <c r="A69" s="102" t="s">
        <v>484</v>
      </c>
      <c r="B69" s="110" t="s">
        <v>485</v>
      </c>
      <c r="C69" s="104"/>
      <c r="D69" s="22">
        <f t="shared" si="7"/>
        <v>0</v>
      </c>
      <c r="E69" s="105"/>
      <c r="F69" s="106" t="str">
        <f t="shared" si="8"/>
        <v/>
      </c>
      <c r="G69" s="45">
        <f t="shared" si="9"/>
        <v>0</v>
      </c>
      <c r="H69" s="107"/>
      <c r="I69" s="107"/>
    </row>
    <row r="70" s="91" customFormat="1" ht="27.95" customHeight="1" spans="1:9">
      <c r="A70" s="102" t="s">
        <v>486</v>
      </c>
      <c r="B70" s="110" t="s">
        <v>487</v>
      </c>
      <c r="C70" s="104" t="s">
        <v>238</v>
      </c>
      <c r="D70" s="22">
        <f t="shared" si="7"/>
        <v>1144</v>
      </c>
      <c r="E70" s="105"/>
      <c r="F70" s="106">
        <f t="shared" si="8"/>
        <v>0</v>
      </c>
      <c r="G70" s="45">
        <f t="shared" si="9"/>
        <v>1144</v>
      </c>
      <c r="H70" s="107">
        <v>1144</v>
      </c>
      <c r="I70" s="107"/>
    </row>
    <row r="71" ht="27.95" customHeight="1" spans="1:9">
      <c r="A71" s="102" t="s">
        <v>488</v>
      </c>
      <c r="B71" s="110" t="s">
        <v>489</v>
      </c>
      <c r="C71" s="104"/>
      <c r="D71" s="22">
        <f t="shared" si="7"/>
        <v>0</v>
      </c>
      <c r="E71" s="105"/>
      <c r="F71" s="106" t="str">
        <f t="shared" si="8"/>
        <v/>
      </c>
      <c r="G71" s="45">
        <f t="shared" si="9"/>
        <v>0</v>
      </c>
      <c r="H71" s="107"/>
      <c r="I71" s="107"/>
    </row>
    <row r="72" ht="27.95" customHeight="1" spans="1:9">
      <c r="A72" s="102" t="s">
        <v>38</v>
      </c>
      <c r="B72" s="110" t="s">
        <v>490</v>
      </c>
      <c r="C72" s="104"/>
      <c r="D72" s="22">
        <f t="shared" si="7"/>
        <v>0</v>
      </c>
      <c r="E72" s="105"/>
      <c r="F72" s="106" t="str">
        <f t="shared" si="8"/>
        <v/>
      </c>
      <c r="G72" s="45">
        <f t="shared" si="9"/>
        <v>0</v>
      </c>
      <c r="H72" s="107"/>
      <c r="I72" s="107"/>
    </row>
    <row r="73" ht="27.95" customHeight="1" spans="1:9">
      <c r="A73" s="102" t="s">
        <v>150</v>
      </c>
      <c r="B73" s="103" t="s">
        <v>475</v>
      </c>
      <c r="C73" s="104" t="s">
        <v>245</v>
      </c>
      <c r="D73" s="22">
        <f t="shared" si="7"/>
        <v>0</v>
      </c>
      <c r="E73" s="105"/>
      <c r="F73" s="106" t="str">
        <f t="shared" si="8"/>
        <v/>
      </c>
      <c r="G73" s="45">
        <f t="shared" si="9"/>
        <v>0</v>
      </c>
      <c r="H73" s="107"/>
      <c r="I73" s="107"/>
    </row>
    <row r="74" ht="27.95" customHeight="1" spans="1:9">
      <c r="A74" s="102" t="s">
        <v>68</v>
      </c>
      <c r="B74" s="110" t="s">
        <v>491</v>
      </c>
      <c r="C74" s="104"/>
      <c r="D74" s="22">
        <f t="shared" si="7"/>
        <v>0</v>
      </c>
      <c r="E74" s="105"/>
      <c r="F74" s="106" t="str">
        <f t="shared" si="8"/>
        <v/>
      </c>
      <c r="G74" s="45">
        <f t="shared" si="9"/>
        <v>0</v>
      </c>
      <c r="H74" s="107"/>
      <c r="I74" s="107"/>
    </row>
    <row r="75" s="91" customFormat="1" ht="27.95" customHeight="1" spans="1:9">
      <c r="A75" s="102" t="s">
        <v>156</v>
      </c>
      <c r="B75" s="110" t="s">
        <v>475</v>
      </c>
      <c r="C75" s="104" t="s">
        <v>245</v>
      </c>
      <c r="D75" s="22">
        <f t="shared" si="7"/>
        <v>24.3</v>
      </c>
      <c r="E75" s="105"/>
      <c r="F75" s="106">
        <f t="shared" si="8"/>
        <v>0</v>
      </c>
      <c r="G75" s="45">
        <f t="shared" si="9"/>
        <v>24.3</v>
      </c>
      <c r="H75" s="107">
        <v>24.3</v>
      </c>
      <c r="I75" s="107"/>
    </row>
    <row r="76" s="91" customFormat="1" ht="27.95" customHeight="1" spans="1:9">
      <c r="A76" s="102" t="s">
        <v>492</v>
      </c>
      <c r="B76" s="110" t="s">
        <v>493</v>
      </c>
      <c r="C76" s="104"/>
      <c r="D76" s="22">
        <f t="shared" si="7"/>
        <v>0</v>
      </c>
      <c r="E76" s="105"/>
      <c r="F76" s="106"/>
      <c r="G76" s="45">
        <f t="shared" si="9"/>
        <v>0</v>
      </c>
      <c r="H76" s="107"/>
      <c r="I76" s="107"/>
    </row>
    <row r="77" s="91" customFormat="1" ht="27.95" customHeight="1" spans="1:9">
      <c r="A77" s="102" t="s">
        <v>494</v>
      </c>
      <c r="B77" s="110" t="s">
        <v>234</v>
      </c>
      <c r="C77" s="104"/>
      <c r="D77" s="22">
        <f t="shared" si="7"/>
        <v>0</v>
      </c>
      <c r="E77" s="105"/>
      <c r="F77" s="106"/>
      <c r="G77" s="45">
        <f t="shared" si="9"/>
        <v>0</v>
      </c>
      <c r="H77" s="107"/>
      <c r="I77" s="107"/>
    </row>
    <row r="78" s="91" customFormat="1" ht="27.95" customHeight="1" spans="1:9">
      <c r="A78" s="102" t="s">
        <v>35</v>
      </c>
      <c r="B78" s="110" t="s">
        <v>495</v>
      </c>
      <c r="C78" s="104" t="s">
        <v>245</v>
      </c>
      <c r="D78" s="22">
        <f t="shared" si="7"/>
        <v>249</v>
      </c>
      <c r="E78" s="105"/>
      <c r="F78" s="106"/>
      <c r="G78" s="45">
        <f t="shared" si="9"/>
        <v>249</v>
      </c>
      <c r="H78" s="107">
        <f>144+83+22</f>
        <v>249</v>
      </c>
      <c r="I78" s="107"/>
    </row>
    <row r="79" s="90" customFormat="1" ht="27.95" customHeight="1" spans="1:9">
      <c r="A79" s="102" t="s">
        <v>496</v>
      </c>
      <c r="B79" s="110" t="s">
        <v>310</v>
      </c>
      <c r="C79" s="104"/>
      <c r="D79" s="22">
        <f t="shared" si="7"/>
        <v>0</v>
      </c>
      <c r="E79" s="105"/>
      <c r="F79" s="106" t="str">
        <f t="shared" ref="F79:F92" si="10">IF(D79&gt;0,ROUND(D79*E79,0),"")</f>
        <v/>
      </c>
      <c r="G79" s="45">
        <f t="shared" si="9"/>
        <v>0</v>
      </c>
      <c r="H79" s="107"/>
      <c r="I79" s="107"/>
    </row>
    <row r="80" ht="27.95" customHeight="1" spans="1:9">
      <c r="A80" s="102" t="s">
        <v>497</v>
      </c>
      <c r="B80" s="110" t="s">
        <v>498</v>
      </c>
      <c r="C80" s="104"/>
      <c r="D80" s="22">
        <f t="shared" si="7"/>
        <v>0</v>
      </c>
      <c r="E80" s="105"/>
      <c r="F80" s="106" t="str">
        <f t="shared" si="10"/>
        <v/>
      </c>
      <c r="G80" s="45">
        <f t="shared" si="9"/>
        <v>0</v>
      </c>
      <c r="H80" s="107"/>
      <c r="I80" s="107"/>
    </row>
    <row r="81" s="91" customFormat="1" ht="27.95" customHeight="1" spans="1:9">
      <c r="A81" s="102" t="s">
        <v>35</v>
      </c>
      <c r="B81" s="110" t="s">
        <v>499</v>
      </c>
      <c r="C81" s="104" t="s">
        <v>245</v>
      </c>
      <c r="D81" s="22">
        <f t="shared" si="7"/>
        <v>13.5</v>
      </c>
      <c r="E81" s="105"/>
      <c r="F81" s="106">
        <f t="shared" si="10"/>
        <v>0</v>
      </c>
      <c r="G81" s="45">
        <f t="shared" si="9"/>
        <v>13.5</v>
      </c>
      <c r="H81" s="107">
        <v>13.5</v>
      </c>
      <c r="I81" s="107"/>
    </row>
    <row r="82" s="92" customFormat="1" ht="28.15" customHeight="1" spans="1:9">
      <c r="A82" s="112" t="s">
        <v>500</v>
      </c>
      <c r="B82" s="113" t="s">
        <v>394</v>
      </c>
      <c r="C82" s="112"/>
      <c r="D82" s="22">
        <f t="shared" si="7"/>
        <v>0</v>
      </c>
      <c r="E82" s="105"/>
      <c r="F82" s="106" t="str">
        <f t="shared" si="10"/>
        <v/>
      </c>
      <c r="G82" s="45">
        <f t="shared" si="9"/>
        <v>0</v>
      </c>
      <c r="H82" s="114"/>
      <c r="I82" s="114"/>
    </row>
    <row r="83" s="92" customFormat="1" ht="28.15" customHeight="1" spans="1:9">
      <c r="A83" s="112" t="s">
        <v>35</v>
      </c>
      <c r="B83" s="113" t="s">
        <v>501</v>
      </c>
      <c r="C83" s="112"/>
      <c r="D83" s="22">
        <f t="shared" si="7"/>
        <v>0</v>
      </c>
      <c r="E83" s="105"/>
      <c r="F83" s="106" t="str">
        <f t="shared" si="10"/>
        <v/>
      </c>
      <c r="G83" s="45">
        <f t="shared" si="9"/>
        <v>0</v>
      </c>
      <c r="H83" s="107"/>
      <c r="I83" s="107"/>
    </row>
    <row r="84" s="92" customFormat="1" ht="28.15" customHeight="1" spans="1:10">
      <c r="A84" s="112" t="s">
        <v>55</v>
      </c>
      <c r="B84" s="113" t="s">
        <v>502</v>
      </c>
      <c r="C84" s="112" t="s">
        <v>304</v>
      </c>
      <c r="D84" s="22">
        <f t="shared" si="7"/>
        <v>0</v>
      </c>
      <c r="E84" s="105"/>
      <c r="F84" s="106" t="str">
        <f t="shared" si="10"/>
        <v/>
      </c>
      <c r="G84" s="45">
        <f t="shared" si="9"/>
        <v>0</v>
      </c>
      <c r="H84" s="115"/>
      <c r="I84" s="115"/>
      <c r="J84" s="130"/>
    </row>
    <row r="85" s="92" customFormat="1" ht="28.15" customHeight="1" spans="1:9">
      <c r="A85" s="112" t="s">
        <v>38</v>
      </c>
      <c r="B85" s="113" t="s">
        <v>503</v>
      </c>
      <c r="C85" s="112"/>
      <c r="D85" s="22">
        <f t="shared" si="7"/>
        <v>0</v>
      </c>
      <c r="E85" s="105"/>
      <c r="F85" s="106" t="str">
        <f t="shared" si="10"/>
        <v/>
      </c>
      <c r="G85" s="45">
        <f t="shared" si="9"/>
        <v>0</v>
      </c>
      <c r="H85" s="115"/>
      <c r="I85" s="115"/>
    </row>
    <row r="86" s="92" customFormat="1" ht="28.15" customHeight="1" spans="1:10">
      <c r="A86" s="112" t="s">
        <v>150</v>
      </c>
      <c r="B86" s="113" t="s">
        <v>504</v>
      </c>
      <c r="C86" s="112" t="s">
        <v>304</v>
      </c>
      <c r="D86" s="22">
        <f t="shared" si="7"/>
        <v>0</v>
      </c>
      <c r="E86" s="105"/>
      <c r="F86" s="106" t="str">
        <f t="shared" si="10"/>
        <v/>
      </c>
      <c r="G86" s="45">
        <f t="shared" si="9"/>
        <v>0</v>
      </c>
      <c r="H86" s="115"/>
      <c r="I86" s="115"/>
      <c r="J86" s="130"/>
    </row>
    <row r="87" s="92" customFormat="1" ht="28.15" customHeight="1" spans="1:10">
      <c r="A87" s="112" t="s">
        <v>68</v>
      </c>
      <c r="B87" s="113" t="s">
        <v>505</v>
      </c>
      <c r="C87" s="112" t="s">
        <v>304</v>
      </c>
      <c r="D87" s="22">
        <f t="shared" si="7"/>
        <v>0</v>
      </c>
      <c r="E87" s="105"/>
      <c r="F87" s="106" t="str">
        <f t="shared" si="10"/>
        <v/>
      </c>
      <c r="G87" s="45">
        <f t="shared" si="9"/>
        <v>0</v>
      </c>
      <c r="H87" s="115"/>
      <c r="I87" s="115"/>
      <c r="J87" s="130"/>
    </row>
    <row r="88" ht="27.95" customHeight="1" spans="1:9">
      <c r="A88" s="102" t="s">
        <v>506</v>
      </c>
      <c r="B88" s="103" t="s">
        <v>507</v>
      </c>
      <c r="C88" s="104"/>
      <c r="D88" s="22">
        <f t="shared" si="7"/>
        <v>0</v>
      </c>
      <c r="E88" s="105"/>
      <c r="F88" s="106" t="str">
        <f t="shared" si="10"/>
        <v/>
      </c>
      <c r="G88" s="45">
        <f t="shared" ref="G88:G94" si="11">SUM(H88:I88)</f>
        <v>0</v>
      </c>
      <c r="H88" s="107"/>
      <c r="I88" s="107"/>
    </row>
    <row r="89" ht="27.95" customHeight="1" spans="1:9">
      <c r="A89" s="102" t="s">
        <v>35</v>
      </c>
      <c r="B89" s="103" t="s">
        <v>508</v>
      </c>
      <c r="C89" s="104"/>
      <c r="D89" s="22">
        <f t="shared" si="7"/>
        <v>0</v>
      </c>
      <c r="E89" s="105"/>
      <c r="F89" s="106" t="str">
        <f t="shared" si="10"/>
        <v/>
      </c>
      <c r="G89" s="45">
        <f t="shared" si="11"/>
        <v>0</v>
      </c>
      <c r="H89" s="107"/>
      <c r="I89" s="107"/>
    </row>
    <row r="90" ht="27.95" customHeight="1" spans="1:9">
      <c r="A90" s="102" t="s">
        <v>55</v>
      </c>
      <c r="B90" s="103" t="s">
        <v>509</v>
      </c>
      <c r="C90" s="104" t="s">
        <v>238</v>
      </c>
      <c r="D90" s="22">
        <f t="shared" si="7"/>
        <v>0</v>
      </c>
      <c r="E90" s="105"/>
      <c r="F90" s="106" t="str">
        <f t="shared" si="10"/>
        <v/>
      </c>
      <c r="G90" s="45">
        <f t="shared" si="11"/>
        <v>0</v>
      </c>
      <c r="H90" s="107"/>
      <c r="I90" s="107"/>
    </row>
    <row r="91" ht="27.95" customHeight="1" spans="1:9">
      <c r="A91" s="102" t="s">
        <v>58</v>
      </c>
      <c r="B91" s="103" t="s">
        <v>510</v>
      </c>
      <c r="C91" s="104" t="s">
        <v>511</v>
      </c>
      <c r="D91" s="22">
        <f t="shared" si="7"/>
        <v>0</v>
      </c>
      <c r="E91" s="105"/>
      <c r="F91" s="106" t="str">
        <f t="shared" si="10"/>
        <v/>
      </c>
      <c r="G91" s="45">
        <f t="shared" si="11"/>
        <v>0</v>
      </c>
      <c r="H91" s="107"/>
      <c r="I91" s="107"/>
    </row>
    <row r="92" s="91" customFormat="1" ht="27.95" customHeight="1" spans="1:9">
      <c r="A92" s="102" t="s">
        <v>60</v>
      </c>
      <c r="B92" s="116" t="s">
        <v>512</v>
      </c>
      <c r="C92" s="104" t="s">
        <v>513</v>
      </c>
      <c r="D92" s="22">
        <f t="shared" si="7"/>
        <v>4</v>
      </c>
      <c r="E92" s="105"/>
      <c r="F92" s="106">
        <f t="shared" si="10"/>
        <v>0</v>
      </c>
      <c r="G92" s="45">
        <f t="shared" si="11"/>
        <v>4</v>
      </c>
      <c r="H92" s="107">
        <v>4</v>
      </c>
      <c r="I92" s="107"/>
    </row>
    <row r="93" ht="27.95" customHeight="1" spans="1:9">
      <c r="A93" s="102" t="s">
        <v>62</v>
      </c>
      <c r="B93" s="110" t="s">
        <v>514</v>
      </c>
      <c r="C93" s="104" t="s">
        <v>67</v>
      </c>
      <c r="D93" s="22">
        <f t="shared" si="7"/>
        <v>0</v>
      </c>
      <c r="E93" s="105"/>
      <c r="F93" s="106"/>
      <c r="G93" s="45">
        <f t="shared" si="11"/>
        <v>0</v>
      </c>
      <c r="H93" s="107"/>
      <c r="I93" s="107"/>
    </row>
    <row r="94" ht="27.95" customHeight="1" spans="1:9">
      <c r="A94" s="102" t="s">
        <v>99</v>
      </c>
      <c r="B94" s="110" t="s">
        <v>515</v>
      </c>
      <c r="C94" s="104" t="s">
        <v>86</v>
      </c>
      <c r="D94" s="22">
        <f t="shared" ref="D94:D119" si="12">G94</f>
        <v>0</v>
      </c>
      <c r="E94" s="105"/>
      <c r="F94" s="106" t="str">
        <f t="shared" ref="F94:F119" si="13">IF(D94&gt;0,ROUND(D94*E94,0),"")</f>
        <v/>
      </c>
      <c r="G94" s="45">
        <f t="shared" si="11"/>
        <v>0</v>
      </c>
      <c r="H94" s="107"/>
      <c r="I94" s="107"/>
    </row>
    <row r="95" s="90" customFormat="1" ht="27.95" customHeight="1" spans="1:9">
      <c r="A95" s="102" t="s">
        <v>516</v>
      </c>
      <c r="B95" s="110" t="s">
        <v>517</v>
      </c>
      <c r="C95" s="104"/>
      <c r="D95" s="22">
        <f t="shared" si="12"/>
        <v>0</v>
      </c>
      <c r="E95" s="105"/>
      <c r="F95" s="106" t="str">
        <f t="shared" si="13"/>
        <v/>
      </c>
      <c r="G95" s="45">
        <f t="shared" ref="G94:G119" si="14">SUM(H95:I95)</f>
        <v>0</v>
      </c>
      <c r="H95" s="107"/>
      <c r="I95" s="107"/>
    </row>
    <row r="96" ht="27.95" customHeight="1" spans="1:9">
      <c r="A96" s="102" t="s">
        <v>518</v>
      </c>
      <c r="B96" s="103" t="s">
        <v>519</v>
      </c>
      <c r="C96" s="104"/>
      <c r="D96" s="22">
        <f t="shared" si="12"/>
        <v>0</v>
      </c>
      <c r="E96" s="105"/>
      <c r="F96" s="106" t="str">
        <f t="shared" si="13"/>
        <v/>
      </c>
      <c r="G96" s="45">
        <f t="shared" si="14"/>
        <v>0</v>
      </c>
      <c r="H96" s="107"/>
      <c r="I96" s="107"/>
    </row>
    <row r="97" ht="27.95" customHeight="1" spans="1:9">
      <c r="A97" s="102" t="s">
        <v>35</v>
      </c>
      <c r="B97" s="103" t="s">
        <v>520</v>
      </c>
      <c r="C97" s="104"/>
      <c r="D97" s="22">
        <f t="shared" si="12"/>
        <v>0</v>
      </c>
      <c r="E97" s="105"/>
      <c r="F97" s="106" t="str">
        <f t="shared" si="13"/>
        <v/>
      </c>
      <c r="G97" s="45">
        <f t="shared" si="14"/>
        <v>0</v>
      </c>
      <c r="H97" s="107"/>
      <c r="I97" s="107"/>
    </row>
    <row r="98" ht="27.95" customHeight="1" spans="1:9">
      <c r="A98" s="102" t="s">
        <v>55</v>
      </c>
      <c r="B98" s="103" t="s">
        <v>521</v>
      </c>
      <c r="C98" s="104" t="s">
        <v>522</v>
      </c>
      <c r="D98" s="22">
        <f t="shared" si="12"/>
        <v>0</v>
      </c>
      <c r="E98" s="105"/>
      <c r="F98" s="106" t="str">
        <f t="shared" si="13"/>
        <v/>
      </c>
      <c r="G98" s="45">
        <f t="shared" si="14"/>
        <v>0</v>
      </c>
      <c r="H98" s="107"/>
      <c r="I98" s="107"/>
    </row>
    <row r="99" ht="27.95" customHeight="1" spans="1:9">
      <c r="A99" s="102" t="s">
        <v>58</v>
      </c>
      <c r="B99" s="103" t="s">
        <v>523</v>
      </c>
      <c r="C99" s="104" t="s">
        <v>522</v>
      </c>
      <c r="D99" s="22">
        <f t="shared" si="12"/>
        <v>0</v>
      </c>
      <c r="E99" s="105"/>
      <c r="F99" s="106" t="str">
        <f t="shared" si="13"/>
        <v/>
      </c>
      <c r="G99" s="45">
        <f t="shared" si="14"/>
        <v>0</v>
      </c>
      <c r="H99" s="107"/>
      <c r="I99" s="107"/>
    </row>
    <row r="100" ht="27.95" customHeight="1" spans="1:9">
      <c r="A100" s="102" t="s">
        <v>38</v>
      </c>
      <c r="B100" s="103" t="s">
        <v>524</v>
      </c>
      <c r="C100" s="104"/>
      <c r="D100" s="22">
        <f t="shared" si="12"/>
        <v>0</v>
      </c>
      <c r="E100" s="105"/>
      <c r="F100" s="106" t="str">
        <f t="shared" si="13"/>
        <v/>
      </c>
      <c r="G100" s="45">
        <f t="shared" si="14"/>
        <v>0</v>
      </c>
      <c r="H100" s="107"/>
      <c r="I100" s="107"/>
    </row>
    <row r="101" s="91" customFormat="1" ht="27.95" customHeight="1" spans="1:9">
      <c r="A101" s="102" t="s">
        <v>150</v>
      </c>
      <c r="B101" s="103" t="s">
        <v>525</v>
      </c>
      <c r="C101" s="104" t="s">
        <v>522</v>
      </c>
      <c r="D101" s="22">
        <f t="shared" si="12"/>
        <v>22.05</v>
      </c>
      <c r="E101" s="105"/>
      <c r="F101" s="106">
        <f t="shared" si="13"/>
        <v>0</v>
      </c>
      <c r="G101" s="45">
        <f t="shared" si="14"/>
        <v>22.05</v>
      </c>
      <c r="H101" s="107">
        <v>22.05</v>
      </c>
      <c r="I101" s="107"/>
    </row>
    <row r="102" ht="27.95" customHeight="1" spans="1:9">
      <c r="A102" s="102" t="s">
        <v>153</v>
      </c>
      <c r="B102" s="103" t="s">
        <v>526</v>
      </c>
      <c r="C102" s="104" t="s">
        <v>522</v>
      </c>
      <c r="D102" s="22">
        <f t="shared" si="12"/>
        <v>0</v>
      </c>
      <c r="E102" s="105"/>
      <c r="F102" s="106" t="str">
        <f t="shared" si="13"/>
        <v/>
      </c>
      <c r="G102" s="45">
        <f t="shared" si="14"/>
        <v>0</v>
      </c>
      <c r="H102" s="107"/>
      <c r="I102" s="107"/>
    </row>
    <row r="103" ht="27.95" customHeight="1" spans="1:9">
      <c r="A103" s="102" t="s">
        <v>527</v>
      </c>
      <c r="B103" s="103" t="s">
        <v>528</v>
      </c>
      <c r="C103" s="104" t="s">
        <v>522</v>
      </c>
      <c r="D103" s="22">
        <f t="shared" si="12"/>
        <v>0</v>
      </c>
      <c r="E103" s="105"/>
      <c r="F103" s="106" t="str">
        <f t="shared" si="13"/>
        <v/>
      </c>
      <c r="G103" s="45">
        <f t="shared" si="14"/>
        <v>0</v>
      </c>
      <c r="H103" s="107"/>
      <c r="I103" s="107"/>
    </row>
    <row r="104" s="91" customFormat="1" ht="27.95" customHeight="1" spans="1:9">
      <c r="A104" s="102" t="s">
        <v>529</v>
      </c>
      <c r="B104" s="103" t="s">
        <v>530</v>
      </c>
      <c r="C104" s="104" t="s">
        <v>522</v>
      </c>
      <c r="D104" s="22">
        <f t="shared" si="12"/>
        <v>22.9</v>
      </c>
      <c r="E104" s="105"/>
      <c r="F104" s="106">
        <f t="shared" si="13"/>
        <v>0</v>
      </c>
      <c r="G104" s="45">
        <f t="shared" si="14"/>
        <v>22.9</v>
      </c>
      <c r="H104" s="107">
        <v>22.9</v>
      </c>
      <c r="I104" s="107"/>
    </row>
    <row r="105" ht="27.95" customHeight="1" spans="1:9">
      <c r="A105" s="102" t="s">
        <v>531</v>
      </c>
      <c r="B105" s="103" t="s">
        <v>532</v>
      </c>
      <c r="C105" s="104" t="s">
        <v>522</v>
      </c>
      <c r="D105" s="22">
        <f t="shared" si="12"/>
        <v>0</v>
      </c>
      <c r="E105" s="105"/>
      <c r="F105" s="106" t="str">
        <f t="shared" si="13"/>
        <v/>
      </c>
      <c r="G105" s="45">
        <f t="shared" si="14"/>
        <v>0</v>
      </c>
      <c r="H105" s="107"/>
      <c r="I105" s="107"/>
    </row>
    <row r="106" ht="27.95" customHeight="1" spans="1:9">
      <c r="A106" s="117" t="s">
        <v>68</v>
      </c>
      <c r="B106" s="118" t="s">
        <v>533</v>
      </c>
      <c r="C106" s="119"/>
      <c r="D106" s="22">
        <f t="shared" si="12"/>
        <v>0</v>
      </c>
      <c r="E106" s="105"/>
      <c r="F106" s="106" t="str">
        <f t="shared" si="13"/>
        <v/>
      </c>
      <c r="G106" s="45">
        <f t="shared" si="14"/>
        <v>0</v>
      </c>
      <c r="H106" s="107"/>
      <c r="I106" s="107"/>
    </row>
    <row r="107" ht="27.95" customHeight="1" spans="1:9">
      <c r="A107" s="117" t="s">
        <v>156</v>
      </c>
      <c r="B107" s="118" t="s">
        <v>534</v>
      </c>
      <c r="C107" s="119" t="s">
        <v>522</v>
      </c>
      <c r="D107" s="22">
        <f t="shared" si="12"/>
        <v>0</v>
      </c>
      <c r="E107" s="105"/>
      <c r="F107" s="106" t="str">
        <f t="shared" si="13"/>
        <v/>
      </c>
      <c r="G107" s="45">
        <f t="shared" si="14"/>
        <v>0</v>
      </c>
      <c r="H107" s="107"/>
      <c r="I107" s="107"/>
    </row>
    <row r="108" ht="27.95" customHeight="1" spans="1:9">
      <c r="A108" s="117" t="s">
        <v>203</v>
      </c>
      <c r="B108" s="118" t="s">
        <v>535</v>
      </c>
      <c r="C108" s="119" t="s">
        <v>522</v>
      </c>
      <c r="D108" s="22">
        <f t="shared" si="12"/>
        <v>0</v>
      </c>
      <c r="E108" s="105"/>
      <c r="F108" s="106" t="str">
        <f t="shared" si="13"/>
        <v/>
      </c>
      <c r="G108" s="45">
        <f t="shared" si="14"/>
        <v>0</v>
      </c>
      <c r="H108" s="107"/>
      <c r="I108" s="107"/>
    </row>
    <row r="109" s="91" customFormat="1" ht="27.95" customHeight="1" spans="1:9">
      <c r="A109" s="117" t="s">
        <v>536</v>
      </c>
      <c r="B109" s="118" t="s">
        <v>537</v>
      </c>
      <c r="C109" s="119" t="s">
        <v>522</v>
      </c>
      <c r="D109" s="22">
        <f t="shared" si="12"/>
        <v>0</v>
      </c>
      <c r="E109" s="105"/>
      <c r="F109" s="106" t="str">
        <f t="shared" si="13"/>
        <v/>
      </c>
      <c r="G109" s="45">
        <f t="shared" si="14"/>
        <v>0</v>
      </c>
      <c r="H109" s="107"/>
      <c r="I109" s="107"/>
    </row>
    <row r="110" s="91" customFormat="1" ht="27.95" customHeight="1" spans="1:9">
      <c r="A110" s="117" t="s">
        <v>538</v>
      </c>
      <c r="B110" s="118" t="s">
        <v>539</v>
      </c>
      <c r="C110" s="119" t="s">
        <v>522</v>
      </c>
      <c r="D110" s="22">
        <f t="shared" si="12"/>
        <v>0</v>
      </c>
      <c r="E110" s="105"/>
      <c r="F110" s="106" t="str">
        <f t="shared" si="13"/>
        <v/>
      </c>
      <c r="G110" s="45">
        <f t="shared" si="14"/>
        <v>0</v>
      </c>
      <c r="H110" s="107"/>
      <c r="I110" s="107"/>
    </row>
    <row r="111" ht="27.95" customHeight="1" spans="1:9">
      <c r="A111" s="102" t="s">
        <v>540</v>
      </c>
      <c r="B111" s="110" t="s">
        <v>541</v>
      </c>
      <c r="C111" s="104"/>
      <c r="D111" s="22">
        <f t="shared" si="12"/>
        <v>0</v>
      </c>
      <c r="E111" s="105"/>
      <c r="F111" s="106" t="str">
        <f t="shared" si="13"/>
        <v/>
      </c>
      <c r="G111" s="45">
        <f t="shared" si="14"/>
        <v>0</v>
      </c>
      <c r="H111" s="107"/>
      <c r="I111" s="107"/>
    </row>
    <row r="112" ht="27.95" customHeight="1" spans="1:9">
      <c r="A112" s="102" t="s">
        <v>35</v>
      </c>
      <c r="B112" s="110" t="s">
        <v>475</v>
      </c>
      <c r="C112" s="104" t="s">
        <v>245</v>
      </c>
      <c r="D112" s="22">
        <f t="shared" si="12"/>
        <v>0</v>
      </c>
      <c r="E112" s="105"/>
      <c r="F112" s="106" t="str">
        <f t="shared" si="13"/>
        <v/>
      </c>
      <c r="G112" s="45">
        <f t="shared" si="14"/>
        <v>0</v>
      </c>
      <c r="H112" s="107"/>
      <c r="I112" s="107"/>
    </row>
    <row r="113" s="91" customFormat="1" ht="27.95" customHeight="1" spans="1:9">
      <c r="A113" s="102" t="s">
        <v>542</v>
      </c>
      <c r="B113" s="110" t="s">
        <v>543</v>
      </c>
      <c r="C113" s="104" t="s">
        <v>522</v>
      </c>
      <c r="D113" s="22">
        <f t="shared" si="12"/>
        <v>48</v>
      </c>
      <c r="E113" s="105"/>
      <c r="F113" s="106">
        <f t="shared" si="13"/>
        <v>0</v>
      </c>
      <c r="G113" s="45">
        <f t="shared" si="14"/>
        <v>48</v>
      </c>
      <c r="H113" s="107">
        <v>48</v>
      </c>
      <c r="I113" s="107"/>
    </row>
    <row r="114" s="90" customFormat="1" ht="27.95" customHeight="1" spans="1:9">
      <c r="A114" s="102" t="s">
        <v>544</v>
      </c>
      <c r="B114" s="110" t="s">
        <v>545</v>
      </c>
      <c r="C114" s="104"/>
      <c r="D114" s="22">
        <f t="shared" si="12"/>
        <v>0</v>
      </c>
      <c r="E114" s="105"/>
      <c r="F114" s="106" t="str">
        <f t="shared" si="13"/>
        <v/>
      </c>
      <c r="G114" s="45">
        <f t="shared" si="14"/>
        <v>0</v>
      </c>
      <c r="H114" s="107"/>
      <c r="I114" s="107"/>
    </row>
    <row r="115" ht="27.95" customHeight="1" spans="1:9">
      <c r="A115" s="102" t="s">
        <v>546</v>
      </c>
      <c r="B115" s="110" t="s">
        <v>547</v>
      </c>
      <c r="C115" s="104"/>
      <c r="D115" s="22">
        <f t="shared" si="12"/>
        <v>0</v>
      </c>
      <c r="E115" s="105"/>
      <c r="F115" s="106" t="str">
        <f t="shared" si="13"/>
        <v/>
      </c>
      <c r="G115" s="45">
        <f t="shared" si="14"/>
        <v>0</v>
      </c>
      <c r="H115" s="107"/>
      <c r="I115" s="107"/>
    </row>
    <row r="116" s="91" customFormat="1" ht="27.95" customHeight="1" spans="1:9">
      <c r="A116" s="102" t="s">
        <v>35</v>
      </c>
      <c r="B116" s="110" t="s">
        <v>548</v>
      </c>
      <c r="C116" s="104" t="s">
        <v>67</v>
      </c>
      <c r="D116" s="22">
        <f t="shared" si="12"/>
        <v>17.2</v>
      </c>
      <c r="E116" s="105"/>
      <c r="F116" s="106">
        <f t="shared" si="13"/>
        <v>0</v>
      </c>
      <c r="G116" s="45">
        <f t="shared" si="14"/>
        <v>17.2</v>
      </c>
      <c r="H116" s="107">
        <v>17.2</v>
      </c>
      <c r="I116" s="107"/>
    </row>
    <row r="117" s="90" customFormat="1" ht="27.95" hidden="1" customHeight="1" spans="1:9">
      <c r="A117" s="120">
        <v>419</v>
      </c>
      <c r="B117" s="262" t="s">
        <v>549</v>
      </c>
      <c r="C117" s="122"/>
      <c r="D117" s="123">
        <f t="shared" si="12"/>
        <v>0</v>
      </c>
      <c r="E117" s="124"/>
      <c r="F117" s="125" t="str">
        <f t="shared" si="13"/>
        <v/>
      </c>
      <c r="G117" s="45">
        <f t="shared" si="14"/>
        <v>0</v>
      </c>
      <c r="H117" s="126"/>
      <c r="I117" s="126"/>
    </row>
    <row r="118" s="90" customFormat="1" ht="27.95" hidden="1" customHeight="1" spans="1:9">
      <c r="A118" s="263" t="s">
        <v>550</v>
      </c>
      <c r="B118" s="262" t="s">
        <v>551</v>
      </c>
      <c r="C118" s="122"/>
      <c r="D118" s="123">
        <f t="shared" si="12"/>
        <v>0</v>
      </c>
      <c r="E118" s="124"/>
      <c r="F118" s="125" t="str">
        <f t="shared" si="13"/>
        <v/>
      </c>
      <c r="G118" s="45">
        <f t="shared" si="14"/>
        <v>0</v>
      </c>
      <c r="H118" s="126"/>
      <c r="I118" s="126"/>
    </row>
    <row r="119" s="90" customFormat="1" ht="27.95" hidden="1" customHeight="1" spans="1:9">
      <c r="A119" s="120" t="s">
        <v>35</v>
      </c>
      <c r="B119" s="264" t="s">
        <v>552</v>
      </c>
      <c r="C119" s="128" t="s">
        <v>67</v>
      </c>
      <c r="D119" s="123">
        <f t="shared" si="12"/>
        <v>0</v>
      </c>
      <c r="E119" s="124"/>
      <c r="F119" s="125" t="str">
        <f t="shared" si="13"/>
        <v/>
      </c>
      <c r="G119" s="45">
        <f t="shared" si="14"/>
        <v>0</v>
      </c>
      <c r="H119" s="129"/>
      <c r="I119" s="129"/>
    </row>
    <row r="120" s="90" customFormat="1" ht="27.95" hidden="1" customHeight="1" spans="1:9">
      <c r="A120" s="120" t="s">
        <v>38</v>
      </c>
      <c r="B120" s="264" t="s">
        <v>553</v>
      </c>
      <c r="C120" s="265" t="s">
        <v>67</v>
      </c>
      <c r="D120" s="123">
        <f t="shared" ref="D120:D146" si="15">G120</f>
        <v>0</v>
      </c>
      <c r="E120" s="124"/>
      <c r="F120" s="125" t="str">
        <f t="shared" ref="F120:F146" si="16">IF(D120&gt;0,ROUND(D120*E120,0),"")</f>
        <v/>
      </c>
      <c r="G120" s="45">
        <f t="shared" ref="G120:G148" si="17">SUM(H120:I120)</f>
        <v>0</v>
      </c>
      <c r="H120" s="129"/>
      <c r="I120" s="129"/>
    </row>
    <row r="121" s="90" customFormat="1" ht="27.95" hidden="1" customHeight="1" spans="1:9">
      <c r="A121" s="263" t="s">
        <v>68</v>
      </c>
      <c r="B121" s="264" t="s">
        <v>554</v>
      </c>
      <c r="C121" s="265" t="s">
        <v>67</v>
      </c>
      <c r="D121" s="123">
        <f t="shared" ref="D121:D123" si="18">G121</f>
        <v>0</v>
      </c>
      <c r="E121" s="124"/>
      <c r="F121" s="125" t="str">
        <f t="shared" ref="F121:F123" si="19">IF(D121&gt;0,ROUND(D121*E121,0),"")</f>
        <v/>
      </c>
      <c r="G121" s="45">
        <f t="shared" si="17"/>
        <v>0</v>
      </c>
      <c r="H121" s="129"/>
      <c r="I121" s="129"/>
    </row>
    <row r="122" s="90" customFormat="1" ht="27.95" hidden="1" customHeight="1" spans="1:9">
      <c r="A122" s="263" t="s">
        <v>71</v>
      </c>
      <c r="B122" s="264" t="s">
        <v>555</v>
      </c>
      <c r="C122" s="265" t="s">
        <v>67</v>
      </c>
      <c r="D122" s="123">
        <f t="shared" si="18"/>
        <v>0</v>
      </c>
      <c r="E122" s="124"/>
      <c r="F122" s="125" t="str">
        <f t="shared" si="19"/>
        <v/>
      </c>
      <c r="G122" s="45">
        <f t="shared" si="17"/>
        <v>0</v>
      </c>
      <c r="H122" s="129"/>
      <c r="I122" s="129"/>
    </row>
    <row r="123" s="90" customFormat="1" ht="27.95" hidden="1" customHeight="1" spans="1:9">
      <c r="A123" s="263" t="s">
        <v>99</v>
      </c>
      <c r="B123" s="264" t="s">
        <v>556</v>
      </c>
      <c r="C123" s="265" t="s">
        <v>67</v>
      </c>
      <c r="D123" s="123">
        <f t="shared" si="18"/>
        <v>0</v>
      </c>
      <c r="E123" s="124"/>
      <c r="F123" s="125" t="str">
        <f t="shared" si="19"/>
        <v/>
      </c>
      <c r="G123" s="45">
        <f t="shared" si="17"/>
        <v>0</v>
      </c>
      <c r="H123" s="129"/>
      <c r="I123" s="129"/>
    </row>
    <row r="124" s="90" customFormat="1" ht="27.95" hidden="1" customHeight="1" spans="1:9">
      <c r="A124" s="263" t="s">
        <v>557</v>
      </c>
      <c r="B124" s="262" t="s">
        <v>558</v>
      </c>
      <c r="C124" s="122"/>
      <c r="D124" s="123">
        <f t="shared" si="15"/>
        <v>0</v>
      </c>
      <c r="E124" s="124"/>
      <c r="F124" s="125" t="str">
        <f t="shared" si="16"/>
        <v/>
      </c>
      <c r="G124" s="45">
        <f t="shared" si="17"/>
        <v>0</v>
      </c>
      <c r="H124" s="126"/>
      <c r="I124" s="126"/>
    </row>
    <row r="125" s="90" customFormat="1" ht="27.95" hidden="1" customHeight="1" spans="1:9">
      <c r="A125" s="120" t="s">
        <v>35</v>
      </c>
      <c r="B125" s="264" t="s">
        <v>559</v>
      </c>
      <c r="C125" s="128" t="s">
        <v>67</v>
      </c>
      <c r="D125" s="123">
        <f t="shared" si="15"/>
        <v>0</v>
      </c>
      <c r="E125" s="124"/>
      <c r="F125" s="125" t="str">
        <f t="shared" si="16"/>
        <v/>
      </c>
      <c r="G125" s="45">
        <f t="shared" si="17"/>
        <v>0</v>
      </c>
      <c r="H125" s="129"/>
      <c r="I125" s="129"/>
    </row>
    <row r="126" s="90" customFormat="1" ht="27.95" hidden="1" customHeight="1" spans="1:9">
      <c r="A126" s="120">
        <v>420</v>
      </c>
      <c r="B126" s="262" t="s">
        <v>560</v>
      </c>
      <c r="C126" s="128"/>
      <c r="D126" s="123">
        <f t="shared" si="15"/>
        <v>0</v>
      </c>
      <c r="E126" s="124"/>
      <c r="F126" s="125" t="str">
        <f t="shared" si="16"/>
        <v/>
      </c>
      <c r="G126" s="45">
        <f t="shared" si="17"/>
        <v>0</v>
      </c>
      <c r="H126" s="129"/>
      <c r="I126" s="129"/>
    </row>
    <row r="127" s="90" customFormat="1" ht="27.95" hidden="1" customHeight="1" spans="1:9">
      <c r="A127" s="263" t="s">
        <v>561</v>
      </c>
      <c r="B127" s="262" t="s">
        <v>562</v>
      </c>
      <c r="C127" s="128"/>
      <c r="D127" s="123">
        <f t="shared" si="15"/>
        <v>0</v>
      </c>
      <c r="E127" s="124"/>
      <c r="F127" s="125" t="str">
        <f t="shared" si="16"/>
        <v/>
      </c>
      <c r="G127" s="45">
        <f t="shared" si="17"/>
        <v>0</v>
      </c>
      <c r="H127" s="129"/>
      <c r="I127" s="129"/>
    </row>
    <row r="128" s="90" customFormat="1" ht="27.95" hidden="1" customHeight="1" spans="1:9">
      <c r="A128" s="120" t="s">
        <v>35</v>
      </c>
      <c r="B128" s="264" t="s">
        <v>563</v>
      </c>
      <c r="C128" s="128" t="s">
        <v>67</v>
      </c>
      <c r="D128" s="123">
        <f t="shared" si="15"/>
        <v>0</v>
      </c>
      <c r="E128" s="124"/>
      <c r="F128" s="125" t="str">
        <f t="shared" si="16"/>
        <v/>
      </c>
      <c r="G128" s="45">
        <f t="shared" si="17"/>
        <v>0</v>
      </c>
      <c r="H128" s="129"/>
      <c r="I128" s="129"/>
    </row>
    <row r="129" s="90" customFormat="1" ht="27.95" hidden="1" customHeight="1" spans="1:9">
      <c r="A129" s="120" t="s">
        <v>38</v>
      </c>
      <c r="B129" s="264" t="s">
        <v>564</v>
      </c>
      <c r="C129" s="128" t="s">
        <v>67</v>
      </c>
      <c r="D129" s="123">
        <f t="shared" si="15"/>
        <v>0</v>
      </c>
      <c r="E129" s="124"/>
      <c r="F129" s="125" t="str">
        <f t="shared" si="16"/>
        <v/>
      </c>
      <c r="G129" s="45">
        <f t="shared" si="17"/>
        <v>0</v>
      </c>
      <c r="H129" s="129"/>
      <c r="I129" s="129"/>
    </row>
    <row r="130" s="90" customFormat="1" ht="27.95" hidden="1" customHeight="1" spans="1:9">
      <c r="A130" s="263" t="s">
        <v>68</v>
      </c>
      <c r="B130" s="264" t="s">
        <v>565</v>
      </c>
      <c r="C130" s="128" t="s">
        <v>67</v>
      </c>
      <c r="D130" s="123">
        <f t="shared" si="15"/>
        <v>0</v>
      </c>
      <c r="E130" s="124"/>
      <c r="F130" s="125" t="str">
        <f t="shared" si="16"/>
        <v/>
      </c>
      <c r="G130" s="45">
        <f t="shared" si="17"/>
        <v>0</v>
      </c>
      <c r="H130" s="129"/>
      <c r="I130" s="129"/>
    </row>
    <row r="131" s="90" customFormat="1" ht="27.95" hidden="1" customHeight="1" spans="1:9">
      <c r="A131" s="263" t="s">
        <v>566</v>
      </c>
      <c r="B131" s="262" t="s">
        <v>567</v>
      </c>
      <c r="C131" s="128"/>
      <c r="D131" s="123">
        <f t="shared" si="15"/>
        <v>0</v>
      </c>
      <c r="E131" s="124"/>
      <c r="F131" s="125" t="str">
        <f t="shared" si="16"/>
        <v/>
      </c>
      <c r="G131" s="45">
        <f t="shared" si="17"/>
        <v>0</v>
      </c>
      <c r="H131" s="129"/>
      <c r="I131" s="129"/>
    </row>
    <row r="132" s="90" customFormat="1" ht="27.95" hidden="1" customHeight="1" spans="1:9">
      <c r="A132" s="120" t="s">
        <v>35</v>
      </c>
      <c r="B132" s="264" t="s">
        <v>568</v>
      </c>
      <c r="C132" s="128" t="s">
        <v>67</v>
      </c>
      <c r="D132" s="123">
        <f t="shared" si="15"/>
        <v>0</v>
      </c>
      <c r="E132" s="124"/>
      <c r="F132" s="125" t="str">
        <f t="shared" si="16"/>
        <v/>
      </c>
      <c r="G132" s="45">
        <f t="shared" si="17"/>
        <v>0</v>
      </c>
      <c r="H132" s="129"/>
      <c r="I132" s="129"/>
    </row>
    <row r="133" s="90" customFormat="1" ht="27.95" hidden="1" customHeight="1" spans="1:9">
      <c r="A133" s="120" t="s">
        <v>38</v>
      </c>
      <c r="B133" s="264" t="s">
        <v>569</v>
      </c>
      <c r="C133" s="128" t="s">
        <v>67</v>
      </c>
      <c r="D133" s="123">
        <f t="shared" si="15"/>
        <v>0</v>
      </c>
      <c r="E133" s="124"/>
      <c r="F133" s="125" t="str">
        <f t="shared" si="16"/>
        <v/>
      </c>
      <c r="G133" s="45">
        <f t="shared" si="17"/>
        <v>0</v>
      </c>
      <c r="H133" s="129"/>
      <c r="I133" s="129"/>
    </row>
    <row r="134" s="90" customFormat="1" ht="27.95" hidden="1" customHeight="1" spans="1:9">
      <c r="A134" s="120" t="s">
        <v>68</v>
      </c>
      <c r="B134" s="264" t="s">
        <v>570</v>
      </c>
      <c r="C134" s="128" t="s">
        <v>67</v>
      </c>
      <c r="D134" s="123">
        <f t="shared" si="15"/>
        <v>0</v>
      </c>
      <c r="E134" s="124"/>
      <c r="F134" s="125" t="str">
        <f t="shared" si="16"/>
        <v/>
      </c>
      <c r="G134" s="45">
        <f t="shared" si="17"/>
        <v>0</v>
      </c>
      <c r="H134" s="129"/>
      <c r="I134" s="129"/>
    </row>
    <row r="135" s="90" customFormat="1" ht="27.95" hidden="1" customHeight="1" spans="1:9">
      <c r="A135" s="263" t="s">
        <v>71</v>
      </c>
      <c r="B135" s="264" t="s">
        <v>571</v>
      </c>
      <c r="C135" s="128" t="s">
        <v>67</v>
      </c>
      <c r="D135" s="123">
        <f t="shared" si="15"/>
        <v>0</v>
      </c>
      <c r="E135" s="124"/>
      <c r="F135" s="125" t="str">
        <f t="shared" si="16"/>
        <v/>
      </c>
      <c r="G135" s="45">
        <f t="shared" si="17"/>
        <v>0</v>
      </c>
      <c r="H135" s="129"/>
      <c r="I135" s="129"/>
    </row>
    <row r="136" s="90" customFormat="1" ht="27.95" hidden="1" customHeight="1" spans="1:9">
      <c r="A136" s="120" t="s">
        <v>99</v>
      </c>
      <c r="B136" s="264" t="s">
        <v>572</v>
      </c>
      <c r="C136" s="128" t="s">
        <v>67</v>
      </c>
      <c r="D136" s="123">
        <f t="shared" si="15"/>
        <v>0</v>
      </c>
      <c r="E136" s="124"/>
      <c r="F136" s="125" t="str">
        <f t="shared" si="16"/>
        <v/>
      </c>
      <c r="G136" s="45">
        <f t="shared" si="17"/>
        <v>0</v>
      </c>
      <c r="H136" s="129"/>
      <c r="I136" s="129"/>
    </row>
    <row r="137" s="90" customFormat="1" ht="27.95" hidden="1" customHeight="1" spans="1:9">
      <c r="A137" s="120" t="s">
        <v>253</v>
      </c>
      <c r="B137" s="264" t="s">
        <v>573</v>
      </c>
      <c r="C137" s="128" t="s">
        <v>67</v>
      </c>
      <c r="D137" s="123">
        <f t="shared" si="15"/>
        <v>0</v>
      </c>
      <c r="E137" s="124"/>
      <c r="F137" s="125" t="str">
        <f t="shared" si="16"/>
        <v/>
      </c>
      <c r="G137" s="45">
        <f t="shared" si="17"/>
        <v>0</v>
      </c>
      <c r="H137" s="129"/>
      <c r="I137" s="129"/>
    </row>
    <row r="138" ht="27.95" customHeight="1" spans="1:9">
      <c r="A138" s="102" t="s">
        <v>574</v>
      </c>
      <c r="B138" s="110" t="s">
        <v>575</v>
      </c>
      <c r="C138" s="104"/>
      <c r="D138" s="22">
        <f t="shared" si="15"/>
        <v>0</v>
      </c>
      <c r="E138" s="105"/>
      <c r="F138" s="106" t="str">
        <f t="shared" si="16"/>
        <v/>
      </c>
      <c r="G138" s="45">
        <f t="shared" si="17"/>
        <v>0</v>
      </c>
      <c r="H138" s="107"/>
      <c r="I138" s="107"/>
    </row>
    <row r="139" ht="27.95" customHeight="1" spans="1:9">
      <c r="A139" s="102" t="s">
        <v>576</v>
      </c>
      <c r="B139" s="110" t="s">
        <v>577</v>
      </c>
      <c r="C139" s="104"/>
      <c r="D139" s="22">
        <f t="shared" si="15"/>
        <v>0</v>
      </c>
      <c r="E139" s="105"/>
      <c r="F139" s="106" t="str">
        <f t="shared" si="16"/>
        <v/>
      </c>
      <c r="G139" s="45">
        <f t="shared" si="17"/>
        <v>0</v>
      </c>
      <c r="H139" s="107"/>
      <c r="I139" s="107"/>
    </row>
    <row r="140" ht="27.95" customHeight="1" spans="1:9">
      <c r="A140" s="102" t="s">
        <v>35</v>
      </c>
      <c r="B140" s="110" t="s">
        <v>578</v>
      </c>
      <c r="C140" s="104" t="s">
        <v>245</v>
      </c>
      <c r="D140" s="22">
        <f t="shared" si="15"/>
        <v>0</v>
      </c>
      <c r="E140" s="105"/>
      <c r="F140" s="106" t="str">
        <f t="shared" si="16"/>
        <v/>
      </c>
      <c r="G140" s="45">
        <f t="shared" si="17"/>
        <v>0</v>
      </c>
      <c r="H140" s="107"/>
      <c r="I140" s="107"/>
    </row>
    <row r="141" ht="27.95" customHeight="1" spans="1:9">
      <c r="A141" s="102" t="s">
        <v>576</v>
      </c>
      <c r="B141" s="110" t="s">
        <v>579</v>
      </c>
      <c r="C141" s="104"/>
      <c r="D141" s="22">
        <f t="shared" si="15"/>
        <v>0</v>
      </c>
      <c r="E141" s="105"/>
      <c r="F141" s="106" t="str">
        <f t="shared" si="16"/>
        <v/>
      </c>
      <c r="G141" s="45">
        <f t="shared" si="17"/>
        <v>0</v>
      </c>
      <c r="H141" s="107"/>
      <c r="I141" s="107"/>
    </row>
    <row r="142" ht="27.95" customHeight="1" spans="1:9">
      <c r="A142" s="102" t="s">
        <v>35</v>
      </c>
      <c r="B142" s="110" t="s">
        <v>580</v>
      </c>
      <c r="C142" s="104" t="s">
        <v>67</v>
      </c>
      <c r="D142" s="22">
        <f t="shared" si="15"/>
        <v>0</v>
      </c>
      <c r="E142" s="105"/>
      <c r="F142" s="106" t="str">
        <f t="shared" si="16"/>
        <v/>
      </c>
      <c r="G142" s="45">
        <f t="shared" si="17"/>
        <v>0</v>
      </c>
      <c r="H142" s="107"/>
      <c r="I142" s="107"/>
    </row>
    <row r="143" ht="27.95" customHeight="1" spans="1:9">
      <c r="A143" s="102" t="s">
        <v>581</v>
      </c>
      <c r="B143" s="110" t="s">
        <v>579</v>
      </c>
      <c r="C143" s="104"/>
      <c r="D143" s="22">
        <f t="shared" ref="D143:D145" si="20">G143</f>
        <v>0</v>
      </c>
      <c r="E143" s="105"/>
      <c r="F143" s="106" t="str">
        <f t="shared" ref="F143:F145" si="21">IF(D143&gt;0,ROUND(D143*E143,0),"")</f>
        <v/>
      </c>
      <c r="G143" s="45">
        <f t="shared" si="17"/>
        <v>0</v>
      </c>
      <c r="H143" s="107"/>
      <c r="I143" s="107"/>
    </row>
    <row r="144" ht="27.95" customHeight="1" spans="1:9">
      <c r="A144" s="102" t="s">
        <v>35</v>
      </c>
      <c r="B144" s="110" t="s">
        <v>582</v>
      </c>
      <c r="C144" s="104" t="s">
        <v>583</v>
      </c>
      <c r="D144" s="22">
        <f t="shared" si="20"/>
        <v>13.5</v>
      </c>
      <c r="E144" s="105"/>
      <c r="F144" s="106">
        <f t="shared" si="21"/>
        <v>0</v>
      </c>
      <c r="G144" s="131">
        <f t="shared" si="17"/>
        <v>13.5</v>
      </c>
      <c r="H144" s="107">
        <v>13.5</v>
      </c>
      <c r="I144" s="107"/>
    </row>
    <row r="145" s="91" customFormat="1" ht="27.95" customHeight="1" spans="1:9">
      <c r="A145" s="102" t="s">
        <v>584</v>
      </c>
      <c r="B145" s="110" t="s">
        <v>585</v>
      </c>
      <c r="C145" s="104" t="s">
        <v>238</v>
      </c>
      <c r="D145" s="22">
        <f t="shared" si="20"/>
        <v>71.5</v>
      </c>
      <c r="E145" s="105"/>
      <c r="F145" s="106">
        <f t="shared" si="21"/>
        <v>0</v>
      </c>
      <c r="G145" s="131">
        <f t="shared" si="17"/>
        <v>71.5</v>
      </c>
      <c r="H145" s="132">
        <v>71.5</v>
      </c>
      <c r="I145" s="107"/>
    </row>
    <row r="146" ht="27.95" customHeight="1" spans="1:9">
      <c r="A146" s="102"/>
      <c r="B146" s="110"/>
      <c r="C146" s="104"/>
      <c r="D146" s="22">
        <f t="shared" si="15"/>
        <v>0</v>
      </c>
      <c r="E146" s="105"/>
      <c r="F146" s="106" t="str">
        <f t="shared" si="16"/>
        <v/>
      </c>
      <c r="G146" s="45">
        <f t="shared" si="17"/>
        <v>0</v>
      </c>
      <c r="H146" s="107"/>
      <c r="I146" s="107"/>
    </row>
    <row r="147" ht="27.95" customHeight="1" spans="1:7">
      <c r="A147" s="102"/>
      <c r="B147" s="110"/>
      <c r="C147" s="104"/>
      <c r="D147" s="133"/>
      <c r="E147" s="105"/>
      <c r="F147" s="106"/>
      <c r="G147" s="45">
        <f t="shared" si="17"/>
        <v>0</v>
      </c>
    </row>
    <row r="148" ht="27.95" customHeight="1" spans="1:7">
      <c r="A148" s="134" t="s">
        <v>586</v>
      </c>
      <c r="B148" s="134"/>
      <c r="C148" s="134"/>
      <c r="D148" s="33">
        <f ca="1">SUM(INDIRECT("F4:F"&amp;ROW()-1))</f>
        <v>0</v>
      </c>
      <c r="E148" s="33"/>
      <c r="F148" s="34" t="s">
        <v>103</v>
      </c>
      <c r="G148" s="45">
        <f t="shared" si="17"/>
        <v>0</v>
      </c>
    </row>
    <row r="149" ht="27.95" customHeight="1" spans="1:2">
      <c r="A149" s="95"/>
      <c r="B149" s="95"/>
    </row>
  </sheetData>
  <mergeCells count="5">
    <mergeCell ref="A1:F1"/>
    <mergeCell ref="A2:B2"/>
    <mergeCell ref="E2:F2"/>
    <mergeCell ref="A148:C148"/>
    <mergeCell ref="D148:E148"/>
  </mergeCells>
  <printOptions horizontalCentered="1"/>
  <pageMargins left="0.590551181102362" right="0.590551181102362" top="0.748031496062992" bottom="0.748031496062992" header="0.31496062992126" footer="0.31496062992126"/>
  <pageSetup paperSize="9" scale="90" orientation="portrait"/>
  <headerFooter/>
  <colBreaks count="1" manualBreakCount="1">
    <brk id="7" max="1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B83"/>
  <sheetViews>
    <sheetView showZeros="0" workbookViewId="0">
      <pane ySplit="3" topLeftCell="A4" activePane="bottomLeft" state="frozen"/>
      <selection/>
      <selection pane="bottomLeft" activeCell="A1" sqref="$A1:$XFD1"/>
    </sheetView>
  </sheetViews>
  <sheetFormatPr defaultColWidth="9" defaultRowHeight="20.1" customHeight="1"/>
  <cols>
    <col min="1" max="1" width="8.625" style="42" customWidth="1"/>
    <col min="2" max="2" width="33.625" style="43" customWidth="1"/>
    <col min="3" max="3" width="7.125" style="43" customWidth="1"/>
    <col min="4" max="6" width="11.625" style="44" customWidth="1"/>
    <col min="7" max="7" width="9.5" style="45" customWidth="1"/>
    <col min="8" max="8" width="9.5" style="41" customWidth="1"/>
    <col min="9" max="9" width="9.5" style="46" customWidth="1"/>
    <col min="10" max="28" width="9.5" style="43" customWidth="1"/>
    <col min="29" max="16384" width="9" style="43"/>
  </cols>
  <sheetData>
    <row r="1" s="38" customFormat="1" ht="30" customHeight="1" spans="1:9">
      <c r="A1" s="47" t="s">
        <v>587</v>
      </c>
      <c r="B1" s="47"/>
      <c r="C1" s="47"/>
      <c r="D1" s="47"/>
      <c r="E1" s="47"/>
      <c r="F1" s="47"/>
      <c r="G1" s="48"/>
      <c r="H1" s="49"/>
      <c r="I1" s="79"/>
    </row>
    <row r="2" s="39" customFormat="1" customHeight="1" spans="1:9">
      <c r="A2" s="50" t="str">
        <f>汇总表!A2</f>
        <v>合同段编号：A1</v>
      </c>
      <c r="B2" s="50"/>
      <c r="C2" s="51"/>
      <c r="D2" s="52"/>
      <c r="E2" s="53" t="s">
        <v>2</v>
      </c>
      <c r="F2" s="53"/>
      <c r="G2" s="54"/>
      <c r="H2" s="55"/>
      <c r="I2" s="51"/>
    </row>
    <row r="3" s="40" customFormat="1" ht="44.25" customHeight="1" spans="1:9">
      <c r="A3" s="56" t="s">
        <v>20</v>
      </c>
      <c r="B3" s="57" t="s">
        <v>421</v>
      </c>
      <c r="C3" s="58" t="s">
        <v>22</v>
      </c>
      <c r="D3" s="59" t="s">
        <v>23</v>
      </c>
      <c r="E3" s="60" t="s">
        <v>24</v>
      </c>
      <c r="F3" s="61" t="s">
        <v>25</v>
      </c>
      <c r="G3" s="62" t="s">
        <v>26</v>
      </c>
      <c r="H3" s="57" t="s">
        <v>588</v>
      </c>
      <c r="I3" s="57" t="s">
        <v>589</v>
      </c>
    </row>
    <row r="4" ht="27.95" customHeight="1" spans="1:9">
      <c r="A4" s="63">
        <v>602</v>
      </c>
      <c r="B4" s="64" t="s">
        <v>590</v>
      </c>
      <c r="C4" s="63"/>
      <c r="D4" s="22">
        <f>G4</f>
        <v>0</v>
      </c>
      <c r="E4" s="65"/>
      <c r="F4" s="66" t="str">
        <f>IF(D4&gt;0,ROUND(D4*E4,0),"")</f>
        <v/>
      </c>
      <c r="G4" s="67">
        <f t="shared" ref="G4:G28" si="0">SUM(H4:I4)</f>
        <v>0</v>
      </c>
      <c r="H4" s="68"/>
      <c r="I4" s="68"/>
    </row>
    <row r="5" ht="27.95" customHeight="1" spans="1:9">
      <c r="A5" s="69" t="s">
        <v>591</v>
      </c>
      <c r="B5" s="70" t="s">
        <v>592</v>
      </c>
      <c r="C5" s="69"/>
      <c r="D5" s="22">
        <f>G5</f>
        <v>0</v>
      </c>
      <c r="E5" s="71"/>
      <c r="F5" s="66" t="str">
        <f t="shared" ref="F5:F14" si="1">IF(D5&gt;0,ROUND(D5*E5,0),"")</f>
        <v/>
      </c>
      <c r="G5" s="67">
        <f t="shared" si="0"/>
        <v>0</v>
      </c>
      <c r="H5" s="68">
        <v>0</v>
      </c>
      <c r="I5" s="68"/>
    </row>
    <row r="6" ht="27.95" customHeight="1" spans="1:9">
      <c r="A6" s="69" t="s">
        <v>35</v>
      </c>
      <c r="B6" s="70" t="s">
        <v>593</v>
      </c>
      <c r="C6" s="69"/>
      <c r="D6" s="22">
        <f t="shared" ref="D6:D27" si="2">G6</f>
        <v>0</v>
      </c>
      <c r="E6" s="72"/>
      <c r="F6" s="66" t="str">
        <f t="shared" si="1"/>
        <v/>
      </c>
      <c r="G6" s="67">
        <f t="shared" si="0"/>
        <v>0</v>
      </c>
      <c r="H6" s="68">
        <v>0</v>
      </c>
      <c r="I6" s="68"/>
    </row>
    <row r="7" ht="27.95" customHeight="1" spans="1:9">
      <c r="A7" s="69" t="s">
        <v>55</v>
      </c>
      <c r="B7" s="70" t="s">
        <v>594</v>
      </c>
      <c r="C7" s="69" t="s">
        <v>67</v>
      </c>
      <c r="D7" s="22">
        <f t="shared" si="2"/>
        <v>32</v>
      </c>
      <c r="E7" s="72"/>
      <c r="F7" s="66">
        <f t="shared" si="1"/>
        <v>0</v>
      </c>
      <c r="G7" s="67">
        <f t="shared" si="0"/>
        <v>32</v>
      </c>
      <c r="H7" s="73">
        <v>32</v>
      </c>
      <c r="I7" s="68"/>
    </row>
    <row r="8" ht="27.95" customHeight="1" spans="1:9">
      <c r="A8" s="69" t="s">
        <v>58</v>
      </c>
      <c r="B8" s="70" t="s">
        <v>595</v>
      </c>
      <c r="C8" s="69" t="s">
        <v>67</v>
      </c>
      <c r="D8" s="22">
        <f t="shared" si="2"/>
        <v>0</v>
      </c>
      <c r="E8" s="72"/>
      <c r="F8" s="66" t="str">
        <f t="shared" si="1"/>
        <v/>
      </c>
      <c r="G8" s="67">
        <f t="shared" si="0"/>
        <v>0</v>
      </c>
      <c r="H8" s="73"/>
      <c r="I8" s="68"/>
    </row>
    <row r="9" ht="27.95" customHeight="1" spans="1:9">
      <c r="A9" s="69" t="s">
        <v>38</v>
      </c>
      <c r="B9" s="70" t="s">
        <v>596</v>
      </c>
      <c r="C9" s="69"/>
      <c r="D9" s="22">
        <f t="shared" si="2"/>
        <v>0</v>
      </c>
      <c r="E9" s="72"/>
      <c r="F9" s="66"/>
      <c r="G9" s="67">
        <f t="shared" si="0"/>
        <v>0</v>
      </c>
      <c r="H9" s="68">
        <v>0</v>
      </c>
      <c r="I9" s="68"/>
    </row>
    <row r="10" ht="27.95" customHeight="1" spans="1:9">
      <c r="A10" s="69" t="s">
        <v>150</v>
      </c>
      <c r="B10" s="70" t="s">
        <v>597</v>
      </c>
      <c r="C10" s="69" t="s">
        <v>67</v>
      </c>
      <c r="D10" s="22">
        <f t="shared" ref="D10" si="3">G10</f>
        <v>0</v>
      </c>
      <c r="E10" s="72"/>
      <c r="F10" s="66" t="str">
        <f t="shared" ref="F10" si="4">IF(D10&gt;0,ROUND(D10*E10,0),"")</f>
        <v/>
      </c>
      <c r="G10" s="67">
        <f t="shared" si="0"/>
        <v>0</v>
      </c>
      <c r="H10" s="73"/>
      <c r="I10" s="68"/>
    </row>
    <row r="11" ht="27.95" customHeight="1" spans="1:9">
      <c r="A11" s="69" t="s">
        <v>68</v>
      </c>
      <c r="B11" s="70" t="s">
        <v>598</v>
      </c>
      <c r="C11" s="69"/>
      <c r="D11" s="22">
        <f t="shared" si="2"/>
        <v>0</v>
      </c>
      <c r="E11" s="74"/>
      <c r="F11" s="66" t="str">
        <f t="shared" si="1"/>
        <v/>
      </c>
      <c r="G11" s="67">
        <f t="shared" si="0"/>
        <v>0</v>
      </c>
      <c r="H11" s="68">
        <v>0</v>
      </c>
      <c r="I11" s="68"/>
    </row>
    <row r="12" ht="27.95" customHeight="1" spans="1:9">
      <c r="A12" s="69" t="s">
        <v>156</v>
      </c>
      <c r="B12" s="70" t="s">
        <v>599</v>
      </c>
      <c r="C12" s="69" t="s">
        <v>94</v>
      </c>
      <c r="D12" s="22">
        <f t="shared" ref="D12" si="5">G12</f>
        <v>0</v>
      </c>
      <c r="E12" s="74"/>
      <c r="F12" s="66" t="str">
        <f t="shared" ref="F12" si="6">IF(D12&gt;0,ROUND(D12*E12,0),"")</f>
        <v/>
      </c>
      <c r="G12" s="67">
        <f t="shared" si="0"/>
        <v>0</v>
      </c>
      <c r="H12" s="73"/>
      <c r="I12" s="68"/>
    </row>
    <row r="13" ht="27.95" customHeight="1" spans="1:9">
      <c r="A13" s="69" t="s">
        <v>203</v>
      </c>
      <c r="B13" s="70" t="s">
        <v>600</v>
      </c>
      <c r="C13" s="69" t="s">
        <v>94</v>
      </c>
      <c r="D13" s="22">
        <f t="shared" si="2"/>
        <v>2</v>
      </c>
      <c r="E13" s="74"/>
      <c r="F13" s="66">
        <f t="shared" si="1"/>
        <v>0</v>
      </c>
      <c r="G13" s="67">
        <f t="shared" si="0"/>
        <v>2</v>
      </c>
      <c r="H13" s="73">
        <v>2</v>
      </c>
      <c r="I13" s="68"/>
    </row>
    <row r="14" ht="27.95" customHeight="1" spans="1:9">
      <c r="A14" s="69" t="s">
        <v>536</v>
      </c>
      <c r="B14" s="70" t="s">
        <v>601</v>
      </c>
      <c r="C14" s="69" t="s">
        <v>94</v>
      </c>
      <c r="D14" s="22">
        <f t="shared" si="2"/>
        <v>2</v>
      </c>
      <c r="E14" s="74"/>
      <c r="F14" s="66">
        <f t="shared" si="1"/>
        <v>0</v>
      </c>
      <c r="G14" s="67">
        <f t="shared" si="0"/>
        <v>2</v>
      </c>
      <c r="H14" s="73">
        <v>2</v>
      </c>
      <c r="I14" s="68"/>
    </row>
    <row r="15" ht="27.95" customHeight="1" spans="1:9">
      <c r="A15" s="69" t="s">
        <v>538</v>
      </c>
      <c r="B15" s="70" t="s">
        <v>602</v>
      </c>
      <c r="C15" s="69" t="s">
        <v>94</v>
      </c>
      <c r="D15" s="22">
        <f t="shared" si="2"/>
        <v>0</v>
      </c>
      <c r="E15" s="74"/>
      <c r="F15" s="66"/>
      <c r="G15" s="67">
        <f t="shared" si="0"/>
        <v>0</v>
      </c>
      <c r="H15" s="73"/>
      <c r="I15" s="68"/>
    </row>
    <row r="16" ht="27.95" customHeight="1" spans="1:9">
      <c r="A16" s="69" t="s">
        <v>603</v>
      </c>
      <c r="B16" s="70" t="s">
        <v>604</v>
      </c>
      <c r="C16" s="69" t="s">
        <v>94</v>
      </c>
      <c r="D16" s="22">
        <f t="shared" si="2"/>
        <v>0</v>
      </c>
      <c r="E16" s="74"/>
      <c r="F16" s="66"/>
      <c r="G16" s="67">
        <f t="shared" si="0"/>
        <v>0</v>
      </c>
      <c r="H16" s="73"/>
      <c r="I16" s="68"/>
    </row>
    <row r="17" ht="27.95" customHeight="1" spans="1:9">
      <c r="A17" s="69" t="s">
        <v>605</v>
      </c>
      <c r="B17" s="70" t="s">
        <v>606</v>
      </c>
      <c r="C17" s="69"/>
      <c r="D17" s="22">
        <f t="shared" si="2"/>
        <v>0</v>
      </c>
      <c r="E17" s="71"/>
      <c r="F17" s="66" t="str">
        <f t="shared" ref="F17" si="7">IF(D17&gt;0,ROUND(D17*E17,0),"")</f>
        <v/>
      </c>
      <c r="G17" s="67">
        <f t="shared" si="0"/>
        <v>0</v>
      </c>
      <c r="H17" s="68">
        <v>0</v>
      </c>
      <c r="I17" s="68"/>
    </row>
    <row r="18" ht="27.95" customHeight="1" spans="1:9">
      <c r="A18" s="69" t="s">
        <v>35</v>
      </c>
      <c r="B18" s="70" t="s">
        <v>607</v>
      </c>
      <c r="C18" s="69" t="s">
        <v>67</v>
      </c>
      <c r="D18" s="22">
        <f t="shared" si="2"/>
        <v>0</v>
      </c>
      <c r="E18" s="72"/>
      <c r="F18" s="66"/>
      <c r="G18" s="67">
        <f t="shared" si="0"/>
        <v>0</v>
      </c>
      <c r="H18" s="68">
        <v>0</v>
      </c>
      <c r="I18" s="68"/>
    </row>
    <row r="19" ht="27.95" customHeight="1" spans="1:9">
      <c r="A19" s="58">
        <v>604</v>
      </c>
      <c r="B19" s="75" t="s">
        <v>608</v>
      </c>
      <c r="C19" s="58"/>
      <c r="D19" s="22">
        <f t="shared" si="2"/>
        <v>0</v>
      </c>
      <c r="E19" s="74"/>
      <c r="F19" s="66"/>
      <c r="G19" s="67">
        <f t="shared" si="0"/>
        <v>0</v>
      </c>
      <c r="H19" s="68">
        <v>0</v>
      </c>
      <c r="I19" s="68"/>
    </row>
    <row r="20" ht="27.95" customHeight="1" spans="1:9">
      <c r="A20" s="69" t="s">
        <v>609</v>
      </c>
      <c r="B20" s="70" t="s">
        <v>610</v>
      </c>
      <c r="C20" s="69"/>
      <c r="D20" s="22">
        <f t="shared" si="2"/>
        <v>0</v>
      </c>
      <c r="E20" s="74"/>
      <c r="F20" s="66" t="str">
        <f t="shared" ref="F20:F25" si="8">IF(D20&gt;0,ROUND(D20*E20,0),"")</f>
        <v/>
      </c>
      <c r="G20" s="67">
        <f t="shared" si="0"/>
        <v>0</v>
      </c>
      <c r="H20" s="68">
        <v>0</v>
      </c>
      <c r="I20" s="68"/>
    </row>
    <row r="21" ht="27.95" customHeight="1" spans="1:9">
      <c r="A21" s="69" t="s">
        <v>35</v>
      </c>
      <c r="B21" s="70" t="s">
        <v>611</v>
      </c>
      <c r="C21" s="69"/>
      <c r="D21" s="22">
        <f t="shared" si="2"/>
        <v>0</v>
      </c>
      <c r="E21" s="74"/>
      <c r="F21" s="66"/>
      <c r="G21" s="67">
        <f t="shared" si="0"/>
        <v>0</v>
      </c>
      <c r="H21" s="68">
        <v>0</v>
      </c>
      <c r="I21" s="68"/>
    </row>
    <row r="22" ht="27.95" customHeight="1" spans="1:9">
      <c r="A22" s="69" t="s">
        <v>55</v>
      </c>
      <c r="B22" s="70" t="s">
        <v>612</v>
      </c>
      <c r="C22" s="69" t="s">
        <v>94</v>
      </c>
      <c r="D22" s="22">
        <f t="shared" si="2"/>
        <v>2</v>
      </c>
      <c r="E22" s="74"/>
      <c r="F22" s="66">
        <f t="shared" si="8"/>
        <v>0</v>
      </c>
      <c r="G22" s="67">
        <f t="shared" si="0"/>
        <v>2</v>
      </c>
      <c r="H22" s="73">
        <v>2</v>
      </c>
      <c r="I22" s="68"/>
    </row>
    <row r="23" ht="27.95" customHeight="1" spans="1:9">
      <c r="A23" s="69" t="s">
        <v>58</v>
      </c>
      <c r="B23" s="70" t="s">
        <v>613</v>
      </c>
      <c r="C23" s="69" t="s">
        <v>94</v>
      </c>
      <c r="D23" s="22">
        <f t="shared" si="2"/>
        <v>0</v>
      </c>
      <c r="E23" s="74"/>
      <c r="F23" s="66" t="str">
        <f t="shared" si="8"/>
        <v/>
      </c>
      <c r="G23" s="67">
        <f t="shared" si="0"/>
        <v>0</v>
      </c>
      <c r="H23" s="73"/>
      <c r="I23" s="68"/>
    </row>
    <row r="24" ht="27.95" customHeight="1" spans="1:9">
      <c r="A24" s="69" t="s">
        <v>60</v>
      </c>
      <c r="B24" s="70" t="s">
        <v>614</v>
      </c>
      <c r="C24" s="69" t="s">
        <v>94</v>
      </c>
      <c r="D24" s="22">
        <f t="shared" si="2"/>
        <v>2</v>
      </c>
      <c r="E24" s="74"/>
      <c r="F24" s="66">
        <f t="shared" si="8"/>
        <v>0</v>
      </c>
      <c r="G24" s="67">
        <f t="shared" si="0"/>
        <v>2</v>
      </c>
      <c r="H24" s="73">
        <v>2</v>
      </c>
      <c r="I24" s="68"/>
    </row>
    <row r="25" ht="27.95" customHeight="1" spans="1:9">
      <c r="A25" s="69" t="s">
        <v>62</v>
      </c>
      <c r="B25" s="70" t="s">
        <v>615</v>
      </c>
      <c r="C25" s="69" t="s">
        <v>94</v>
      </c>
      <c r="D25" s="22">
        <f t="shared" si="2"/>
        <v>0</v>
      </c>
      <c r="E25" s="74"/>
      <c r="F25" s="66" t="str">
        <f t="shared" si="8"/>
        <v/>
      </c>
      <c r="G25" s="67">
        <f t="shared" si="0"/>
        <v>0</v>
      </c>
      <c r="H25" s="73"/>
      <c r="I25" s="68"/>
    </row>
    <row r="26" ht="27.95" customHeight="1" spans="1:9">
      <c r="A26" s="69" t="s">
        <v>64</v>
      </c>
      <c r="B26" s="70" t="s">
        <v>616</v>
      </c>
      <c r="C26" s="69" t="s">
        <v>94</v>
      </c>
      <c r="D26" s="22">
        <f t="shared" si="2"/>
        <v>0</v>
      </c>
      <c r="E26" s="74"/>
      <c r="F26" s="66"/>
      <c r="G26" s="67">
        <f t="shared" si="0"/>
        <v>0</v>
      </c>
      <c r="H26" s="73"/>
      <c r="I26" s="68"/>
    </row>
    <row r="27" ht="27.95" customHeight="1" spans="1:9">
      <c r="A27" s="69" t="s">
        <v>617</v>
      </c>
      <c r="B27" s="70" t="s">
        <v>618</v>
      </c>
      <c r="C27" s="69" t="s">
        <v>94</v>
      </c>
      <c r="D27" s="22">
        <f t="shared" si="2"/>
        <v>0</v>
      </c>
      <c r="E27" s="74"/>
      <c r="F27" s="66"/>
      <c r="G27" s="67">
        <f t="shared" si="0"/>
        <v>0</v>
      </c>
      <c r="H27" s="73"/>
      <c r="I27" s="68"/>
    </row>
    <row r="28" ht="27.95" customHeight="1" spans="1:9">
      <c r="A28" s="69" t="s">
        <v>619</v>
      </c>
      <c r="B28" s="70" t="s">
        <v>620</v>
      </c>
      <c r="C28" s="69" t="s">
        <v>94</v>
      </c>
      <c r="D28" s="22">
        <f t="shared" ref="D28" si="9">G28</f>
        <v>0</v>
      </c>
      <c r="E28" s="74"/>
      <c r="F28" s="66"/>
      <c r="G28" s="67">
        <f t="shared" si="0"/>
        <v>0</v>
      </c>
      <c r="H28" s="73"/>
      <c r="I28" s="68"/>
    </row>
    <row r="29" ht="27.95" customHeight="1" spans="1:9">
      <c r="A29" s="69" t="s">
        <v>621</v>
      </c>
      <c r="B29" s="70" t="s">
        <v>622</v>
      </c>
      <c r="C29" s="69"/>
      <c r="D29" s="22">
        <f t="shared" ref="D29:D81" si="10">G29</f>
        <v>0</v>
      </c>
      <c r="E29" s="74"/>
      <c r="F29" s="66"/>
      <c r="G29" s="67">
        <f t="shared" ref="G29:G81" si="11">SUM(H29:I29)</f>
        <v>0</v>
      </c>
      <c r="H29" s="68">
        <v>0</v>
      </c>
      <c r="I29" s="68"/>
    </row>
    <row r="30" ht="27.95" customHeight="1" spans="1:9">
      <c r="A30" s="69" t="s">
        <v>35</v>
      </c>
      <c r="B30" s="70" t="s">
        <v>611</v>
      </c>
      <c r="C30" s="69"/>
      <c r="D30" s="22">
        <f t="shared" si="10"/>
        <v>0</v>
      </c>
      <c r="E30" s="74"/>
      <c r="F30" s="66"/>
      <c r="G30" s="67">
        <f t="shared" si="11"/>
        <v>0</v>
      </c>
      <c r="H30" s="68">
        <v>0</v>
      </c>
      <c r="I30" s="68"/>
    </row>
    <row r="31" ht="27.95" customHeight="1" spans="1:9">
      <c r="A31" s="69" t="s">
        <v>55</v>
      </c>
      <c r="B31" s="76" t="s">
        <v>623</v>
      </c>
      <c r="C31" s="69" t="s">
        <v>94</v>
      </c>
      <c r="D31" s="22">
        <f t="shared" si="10"/>
        <v>0</v>
      </c>
      <c r="E31" s="74"/>
      <c r="F31" s="66"/>
      <c r="G31" s="67">
        <f t="shared" si="11"/>
        <v>0</v>
      </c>
      <c r="H31" s="73"/>
      <c r="I31" s="68"/>
    </row>
    <row r="32" ht="27.95" customHeight="1" spans="1:9">
      <c r="A32" s="69" t="s">
        <v>58</v>
      </c>
      <c r="B32" s="76" t="s">
        <v>624</v>
      </c>
      <c r="C32" s="69" t="s">
        <v>94</v>
      </c>
      <c r="D32" s="22">
        <f t="shared" si="10"/>
        <v>0</v>
      </c>
      <c r="E32" s="74"/>
      <c r="F32" s="66"/>
      <c r="G32" s="67">
        <f t="shared" si="11"/>
        <v>0</v>
      </c>
      <c r="H32" s="73"/>
      <c r="I32" s="68"/>
    </row>
    <row r="33" ht="27.95" customHeight="1" spans="1:9">
      <c r="A33" s="69" t="s">
        <v>60</v>
      </c>
      <c r="B33" s="76" t="s">
        <v>625</v>
      </c>
      <c r="C33" s="69" t="s">
        <v>94</v>
      </c>
      <c r="D33" s="22">
        <f t="shared" si="10"/>
        <v>0</v>
      </c>
      <c r="E33" s="74"/>
      <c r="F33" s="66"/>
      <c r="G33" s="67">
        <f t="shared" si="11"/>
        <v>0</v>
      </c>
      <c r="H33" s="73"/>
      <c r="I33" s="68"/>
    </row>
    <row r="34" ht="27.95" customHeight="1" spans="1:9">
      <c r="A34" s="69" t="s">
        <v>62</v>
      </c>
      <c r="B34" s="76" t="s">
        <v>626</v>
      </c>
      <c r="C34" s="69" t="s">
        <v>94</v>
      </c>
      <c r="D34" s="22">
        <f t="shared" si="10"/>
        <v>0</v>
      </c>
      <c r="E34" s="74"/>
      <c r="F34" s="66"/>
      <c r="G34" s="67">
        <f t="shared" si="11"/>
        <v>0</v>
      </c>
      <c r="H34" s="73"/>
      <c r="I34" s="68"/>
    </row>
    <row r="35" ht="27.95" customHeight="1" spans="1:9">
      <c r="A35" s="69" t="s">
        <v>64</v>
      </c>
      <c r="B35" s="76" t="s">
        <v>627</v>
      </c>
      <c r="C35" s="69" t="s">
        <v>94</v>
      </c>
      <c r="D35" s="22">
        <f t="shared" si="10"/>
        <v>0</v>
      </c>
      <c r="E35" s="74"/>
      <c r="F35" s="66"/>
      <c r="G35" s="67">
        <f t="shared" si="11"/>
        <v>0</v>
      </c>
      <c r="H35" s="73"/>
      <c r="I35" s="68"/>
    </row>
    <row r="36" ht="27.95" customHeight="1" spans="1:9">
      <c r="A36" s="69" t="s">
        <v>617</v>
      </c>
      <c r="B36" s="76" t="s">
        <v>628</v>
      </c>
      <c r="C36" s="69" t="s">
        <v>94</v>
      </c>
      <c r="D36" s="22">
        <f t="shared" si="10"/>
        <v>0</v>
      </c>
      <c r="E36" s="74"/>
      <c r="F36" s="66"/>
      <c r="G36" s="67">
        <f t="shared" si="11"/>
        <v>0</v>
      </c>
      <c r="H36" s="73"/>
      <c r="I36" s="68"/>
    </row>
    <row r="37" ht="27.95" customHeight="1" spans="1:9">
      <c r="A37" s="69" t="s">
        <v>629</v>
      </c>
      <c r="B37" s="70" t="s">
        <v>630</v>
      </c>
      <c r="C37" s="69"/>
      <c r="D37" s="22">
        <f t="shared" ref="D37:D42" si="12">G37</f>
        <v>0</v>
      </c>
      <c r="E37" s="74"/>
      <c r="F37" s="66"/>
      <c r="G37" s="67">
        <f t="shared" ref="G37:G42" si="13">SUM(H37:I37)</f>
        <v>0</v>
      </c>
      <c r="H37" s="68">
        <v>0</v>
      </c>
      <c r="I37" s="68"/>
    </row>
    <row r="38" ht="27.95" customHeight="1" spans="1:9">
      <c r="A38" s="69" t="s">
        <v>35</v>
      </c>
      <c r="B38" s="70" t="s">
        <v>611</v>
      </c>
      <c r="C38" s="69"/>
      <c r="D38" s="22">
        <f t="shared" si="12"/>
        <v>0</v>
      </c>
      <c r="E38" s="74"/>
      <c r="F38" s="66"/>
      <c r="G38" s="67">
        <f t="shared" si="13"/>
        <v>0</v>
      </c>
      <c r="H38" s="68">
        <v>0</v>
      </c>
      <c r="I38" s="68"/>
    </row>
    <row r="39" ht="27.95" customHeight="1" spans="1:9">
      <c r="A39" s="69" t="s">
        <v>55</v>
      </c>
      <c r="B39" s="76" t="s">
        <v>631</v>
      </c>
      <c r="C39" s="69" t="s">
        <v>94</v>
      </c>
      <c r="D39" s="22">
        <f t="shared" si="12"/>
        <v>0</v>
      </c>
      <c r="E39" s="74"/>
      <c r="F39" s="66"/>
      <c r="G39" s="67">
        <f t="shared" si="13"/>
        <v>0</v>
      </c>
      <c r="H39" s="73"/>
      <c r="I39" s="68"/>
    </row>
    <row r="40" ht="27.95" customHeight="1" spans="1:9">
      <c r="A40" s="69" t="s">
        <v>58</v>
      </c>
      <c r="B40" s="76" t="s">
        <v>632</v>
      </c>
      <c r="C40" s="69" t="s">
        <v>94</v>
      </c>
      <c r="D40" s="22">
        <f t="shared" si="12"/>
        <v>0</v>
      </c>
      <c r="E40" s="74"/>
      <c r="F40" s="66"/>
      <c r="G40" s="67">
        <f t="shared" si="13"/>
        <v>0</v>
      </c>
      <c r="H40" s="73"/>
      <c r="I40" s="68"/>
    </row>
    <row r="41" ht="27.95" customHeight="1" spans="1:9">
      <c r="A41" s="69" t="s">
        <v>60</v>
      </c>
      <c r="B41" s="76" t="s">
        <v>633</v>
      </c>
      <c r="C41" s="69" t="s">
        <v>94</v>
      </c>
      <c r="D41" s="22">
        <f t="shared" si="12"/>
        <v>0</v>
      </c>
      <c r="E41" s="74"/>
      <c r="F41" s="66"/>
      <c r="G41" s="67">
        <f t="shared" si="13"/>
        <v>0</v>
      </c>
      <c r="H41" s="73"/>
      <c r="I41" s="68"/>
    </row>
    <row r="42" ht="27.95" customHeight="1" spans="1:9">
      <c r="A42" s="69" t="s">
        <v>62</v>
      </c>
      <c r="B42" s="76" t="s">
        <v>634</v>
      </c>
      <c r="C42" s="69" t="s">
        <v>94</v>
      </c>
      <c r="D42" s="22">
        <f t="shared" si="12"/>
        <v>0</v>
      </c>
      <c r="E42" s="74"/>
      <c r="F42" s="66"/>
      <c r="G42" s="67">
        <f t="shared" si="13"/>
        <v>0</v>
      </c>
      <c r="H42" s="73"/>
      <c r="I42" s="68"/>
    </row>
    <row r="43" ht="27.95" customHeight="1" spans="1:9">
      <c r="A43" s="69" t="s">
        <v>635</v>
      </c>
      <c r="B43" s="77" t="s">
        <v>636</v>
      </c>
      <c r="C43" s="69"/>
      <c r="D43" s="22">
        <f t="shared" si="10"/>
        <v>0</v>
      </c>
      <c r="E43" s="74"/>
      <c r="F43" s="66"/>
      <c r="G43" s="67">
        <f t="shared" si="11"/>
        <v>0</v>
      </c>
      <c r="H43" s="68">
        <v>0</v>
      </c>
      <c r="I43" s="68"/>
    </row>
    <row r="44" ht="27.95" customHeight="1" spans="1:9">
      <c r="A44" s="69" t="s">
        <v>35</v>
      </c>
      <c r="B44" s="77" t="s">
        <v>611</v>
      </c>
      <c r="C44" s="69"/>
      <c r="D44" s="22">
        <f t="shared" si="10"/>
        <v>0</v>
      </c>
      <c r="E44" s="74"/>
      <c r="F44" s="66"/>
      <c r="G44" s="67">
        <f t="shared" si="11"/>
        <v>0</v>
      </c>
      <c r="H44" s="68">
        <v>0</v>
      </c>
      <c r="I44" s="68"/>
    </row>
    <row r="45" ht="27.95" customHeight="1" spans="1:9">
      <c r="A45" s="69" t="s">
        <v>55</v>
      </c>
      <c r="B45" s="77" t="s">
        <v>614</v>
      </c>
      <c r="C45" s="69" t="s">
        <v>94</v>
      </c>
      <c r="D45" s="22">
        <f t="shared" si="10"/>
        <v>0</v>
      </c>
      <c r="E45" s="74"/>
      <c r="F45" s="66"/>
      <c r="G45" s="67">
        <f t="shared" si="11"/>
        <v>0</v>
      </c>
      <c r="H45" s="73"/>
      <c r="I45" s="68"/>
    </row>
    <row r="46" ht="27.95" customHeight="1" spans="1:9">
      <c r="A46" s="69" t="s">
        <v>58</v>
      </c>
      <c r="B46" s="77" t="s">
        <v>637</v>
      </c>
      <c r="C46" s="69" t="s">
        <v>94</v>
      </c>
      <c r="D46" s="22">
        <f t="shared" ref="D46" si="14">G46</f>
        <v>2</v>
      </c>
      <c r="E46" s="74"/>
      <c r="F46" s="66"/>
      <c r="G46" s="67">
        <f t="shared" si="11"/>
        <v>2</v>
      </c>
      <c r="H46" s="68">
        <v>2</v>
      </c>
      <c r="I46" s="68"/>
    </row>
    <row r="47" s="41" customFormat="1" ht="27.95" customHeight="1" spans="1:28">
      <c r="A47" s="69" t="s">
        <v>638</v>
      </c>
      <c r="B47" s="70" t="s">
        <v>639</v>
      </c>
      <c r="C47" s="69"/>
      <c r="D47" s="22">
        <f t="shared" si="10"/>
        <v>0</v>
      </c>
      <c r="E47" s="74"/>
      <c r="F47" s="66"/>
      <c r="G47" s="67">
        <f t="shared" si="11"/>
        <v>0</v>
      </c>
      <c r="H47" s="68">
        <v>0</v>
      </c>
      <c r="I47" s="68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="41" customFormat="1" ht="27.95" customHeight="1" spans="1:28">
      <c r="A48" s="69" t="s">
        <v>35</v>
      </c>
      <c r="B48" s="70" t="s">
        <v>640</v>
      </c>
      <c r="C48" s="69" t="s">
        <v>94</v>
      </c>
      <c r="D48" s="22">
        <f t="shared" si="10"/>
        <v>0</v>
      </c>
      <c r="E48" s="74"/>
      <c r="F48" s="66"/>
      <c r="G48" s="67">
        <f t="shared" si="11"/>
        <v>0</v>
      </c>
      <c r="H48" s="68">
        <v>0</v>
      </c>
      <c r="I48" s="68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="41" customFormat="1" ht="27.95" customHeight="1" spans="1:28">
      <c r="A49" s="69" t="s">
        <v>641</v>
      </c>
      <c r="B49" s="70" t="s">
        <v>642</v>
      </c>
      <c r="C49" s="69"/>
      <c r="D49" s="22">
        <f t="shared" si="10"/>
        <v>0</v>
      </c>
      <c r="E49" s="74"/>
      <c r="F49" s="66"/>
      <c r="G49" s="67">
        <f t="shared" si="11"/>
        <v>0</v>
      </c>
      <c r="H49" s="73"/>
      <c r="I49" s="68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="41" customFormat="1" ht="27.95" customHeight="1" spans="1:28">
      <c r="A50" s="69" t="s">
        <v>35</v>
      </c>
      <c r="B50" s="70" t="s">
        <v>643</v>
      </c>
      <c r="C50" s="69" t="s">
        <v>94</v>
      </c>
      <c r="D50" s="22">
        <f t="shared" si="10"/>
        <v>0</v>
      </c>
      <c r="E50" s="74"/>
      <c r="F50" s="66"/>
      <c r="G50" s="67">
        <f t="shared" si="11"/>
        <v>0</v>
      </c>
      <c r="H50" s="68">
        <v>0</v>
      </c>
      <c r="I50" s="68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="41" customFormat="1" ht="27.95" customHeight="1" spans="1:28">
      <c r="A51" s="69" t="s">
        <v>644</v>
      </c>
      <c r="B51" s="70" t="s">
        <v>645</v>
      </c>
      <c r="C51" s="69"/>
      <c r="D51" s="22">
        <f t="shared" si="10"/>
        <v>0</v>
      </c>
      <c r="E51" s="74"/>
      <c r="F51" s="66"/>
      <c r="G51" s="67">
        <f t="shared" si="11"/>
        <v>0</v>
      </c>
      <c r="H51" s="68">
        <v>0</v>
      </c>
      <c r="I51" s="68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="41" customFormat="1" ht="27.95" customHeight="1" spans="1:28">
      <c r="A52" s="69" t="s">
        <v>35</v>
      </c>
      <c r="B52" s="70" t="s">
        <v>646</v>
      </c>
      <c r="C52" s="69" t="s">
        <v>94</v>
      </c>
      <c r="D52" s="22">
        <f t="shared" si="10"/>
        <v>0</v>
      </c>
      <c r="E52" s="74"/>
      <c r="F52" s="66"/>
      <c r="G52" s="67">
        <f t="shared" si="11"/>
        <v>0</v>
      </c>
      <c r="H52" s="73"/>
      <c r="I52" s="68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="41" customFormat="1" ht="27.95" customHeight="1" spans="1:28">
      <c r="A53" s="69" t="s">
        <v>647</v>
      </c>
      <c r="B53" s="70" t="s">
        <v>648</v>
      </c>
      <c r="C53" s="69" t="s">
        <v>94</v>
      </c>
      <c r="D53" s="22">
        <f t="shared" si="10"/>
        <v>0</v>
      </c>
      <c r="E53" s="74"/>
      <c r="F53" s="66"/>
      <c r="G53" s="67">
        <f t="shared" si="11"/>
        <v>0</v>
      </c>
      <c r="H53" s="73"/>
      <c r="I53" s="68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="41" customFormat="1" ht="27.95" customHeight="1" spans="1:28">
      <c r="A54" s="69" t="s">
        <v>649</v>
      </c>
      <c r="B54" s="70" t="s">
        <v>650</v>
      </c>
      <c r="C54" s="69"/>
      <c r="D54" s="22">
        <f t="shared" si="10"/>
        <v>0</v>
      </c>
      <c r="E54" s="74"/>
      <c r="F54" s="66"/>
      <c r="G54" s="67">
        <f t="shared" si="11"/>
        <v>0</v>
      </c>
      <c r="H54" s="68">
        <v>0</v>
      </c>
      <c r="I54" s="68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s="41" customFormat="1" ht="27.95" customHeight="1" spans="1:28">
      <c r="A55" s="69" t="s">
        <v>35</v>
      </c>
      <c r="B55" s="70" t="s">
        <v>651</v>
      </c>
      <c r="C55" s="69" t="s">
        <v>413</v>
      </c>
      <c r="D55" s="22">
        <f t="shared" si="10"/>
        <v>0</v>
      </c>
      <c r="E55" s="74"/>
      <c r="F55" s="66"/>
      <c r="G55" s="67">
        <f t="shared" si="11"/>
        <v>0</v>
      </c>
      <c r="H55" s="73"/>
      <c r="I55" s="68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="41" customFormat="1" ht="27.95" customHeight="1" spans="1:28">
      <c r="A56" s="69" t="s">
        <v>652</v>
      </c>
      <c r="B56" s="70" t="s">
        <v>653</v>
      </c>
      <c r="C56" s="69"/>
      <c r="D56" s="22">
        <f t="shared" si="10"/>
        <v>0</v>
      </c>
      <c r="E56" s="74"/>
      <c r="F56" s="66"/>
      <c r="G56" s="67">
        <f t="shared" si="11"/>
        <v>0</v>
      </c>
      <c r="H56" s="68">
        <v>0</v>
      </c>
      <c r="I56" s="68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</row>
    <row r="57" s="41" customFormat="1" ht="27.95" customHeight="1" spans="1:28">
      <c r="A57" s="69" t="s">
        <v>35</v>
      </c>
      <c r="B57" s="70" t="s">
        <v>654</v>
      </c>
      <c r="C57" s="69" t="s">
        <v>98</v>
      </c>
      <c r="D57" s="22">
        <f t="shared" ref="D57" si="15">G57</f>
        <v>0</v>
      </c>
      <c r="E57" s="74"/>
      <c r="F57" s="66"/>
      <c r="G57" s="67">
        <f t="shared" si="11"/>
        <v>0</v>
      </c>
      <c r="H57" s="73"/>
      <c r="I57" s="68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</row>
    <row r="58" s="41" customFormat="1" ht="27.95" customHeight="1" spans="1:28">
      <c r="A58" s="78">
        <v>605</v>
      </c>
      <c r="B58" s="64" t="s">
        <v>655</v>
      </c>
      <c r="C58" s="58"/>
      <c r="D58" s="22">
        <f t="shared" si="10"/>
        <v>0</v>
      </c>
      <c r="E58" s="74"/>
      <c r="F58" s="66"/>
      <c r="G58" s="67">
        <f t="shared" si="11"/>
        <v>0</v>
      </c>
      <c r="H58" s="68">
        <v>0</v>
      </c>
      <c r="I58" s="68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</row>
    <row r="59" s="41" customFormat="1" ht="27.95" customHeight="1" spans="1:28">
      <c r="A59" s="69" t="s">
        <v>656</v>
      </c>
      <c r="B59" s="70" t="s">
        <v>657</v>
      </c>
      <c r="C59" s="69"/>
      <c r="D59" s="22">
        <f t="shared" si="10"/>
        <v>0</v>
      </c>
      <c r="E59" s="74"/>
      <c r="F59" s="66"/>
      <c r="G59" s="67">
        <f t="shared" si="11"/>
        <v>0</v>
      </c>
      <c r="H59" s="68">
        <v>0</v>
      </c>
      <c r="I59" s="68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</row>
    <row r="60" s="41" customFormat="1" ht="27.95" customHeight="1" spans="1:28">
      <c r="A60" s="69" t="s">
        <v>35</v>
      </c>
      <c r="B60" s="70" t="s">
        <v>658</v>
      </c>
      <c r="C60" s="69" t="s">
        <v>304</v>
      </c>
      <c r="D60" s="22">
        <f t="shared" si="10"/>
        <v>0</v>
      </c>
      <c r="E60" s="74"/>
      <c r="F60" s="66"/>
      <c r="G60" s="67">
        <f t="shared" si="11"/>
        <v>0</v>
      </c>
      <c r="H60" s="73"/>
      <c r="I60" s="68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</row>
    <row r="61" s="41" customFormat="1" ht="27.95" customHeight="1" spans="1:28">
      <c r="A61" s="69" t="s">
        <v>38</v>
      </c>
      <c r="B61" s="70" t="s">
        <v>659</v>
      </c>
      <c r="C61" s="69" t="s">
        <v>304</v>
      </c>
      <c r="D61" s="22">
        <f t="shared" ref="D61" si="16">G61</f>
        <v>0</v>
      </c>
      <c r="E61" s="74"/>
      <c r="F61" s="66"/>
      <c r="G61" s="67">
        <f t="shared" si="11"/>
        <v>0</v>
      </c>
      <c r="H61" s="73"/>
      <c r="I61" s="68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</row>
    <row r="62" s="41" customFormat="1" ht="27.95" customHeight="1" spans="1:28">
      <c r="A62" s="69" t="s">
        <v>660</v>
      </c>
      <c r="B62" s="70" t="s">
        <v>661</v>
      </c>
      <c r="C62" s="69"/>
      <c r="D62" s="22">
        <f t="shared" si="10"/>
        <v>0</v>
      </c>
      <c r="E62" s="74"/>
      <c r="F62" s="66"/>
      <c r="G62" s="67">
        <f t="shared" si="11"/>
        <v>0</v>
      </c>
      <c r="H62" s="68">
        <v>0</v>
      </c>
      <c r="I62" s="68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</row>
    <row r="63" s="41" customFormat="1" ht="27.95" customHeight="1" spans="1:28">
      <c r="A63" s="69" t="s">
        <v>35</v>
      </c>
      <c r="B63" s="70" t="s">
        <v>662</v>
      </c>
      <c r="C63" s="69" t="s">
        <v>94</v>
      </c>
      <c r="D63" s="22">
        <f t="shared" si="10"/>
        <v>0</v>
      </c>
      <c r="E63" s="74"/>
      <c r="F63" s="66"/>
      <c r="G63" s="67">
        <f t="shared" si="11"/>
        <v>0</v>
      </c>
      <c r="H63" s="73"/>
      <c r="I63" s="68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</row>
    <row r="64" s="41" customFormat="1" ht="27.95" customHeight="1" spans="1:28">
      <c r="A64" s="69" t="s">
        <v>38</v>
      </c>
      <c r="B64" s="70" t="s">
        <v>663</v>
      </c>
      <c r="C64" s="69" t="s">
        <v>94</v>
      </c>
      <c r="D64" s="22">
        <f t="shared" si="10"/>
        <v>0</v>
      </c>
      <c r="E64" s="74"/>
      <c r="F64" s="66"/>
      <c r="G64" s="67">
        <f t="shared" si="11"/>
        <v>0</v>
      </c>
      <c r="H64" s="73"/>
      <c r="I64" s="68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</row>
    <row r="65" s="41" customFormat="1" ht="27.95" customHeight="1" spans="1:28">
      <c r="A65" s="69" t="s">
        <v>664</v>
      </c>
      <c r="B65" s="70" t="s">
        <v>665</v>
      </c>
      <c r="C65" s="69"/>
      <c r="D65" s="22">
        <f t="shared" si="10"/>
        <v>0</v>
      </c>
      <c r="E65" s="74"/>
      <c r="F65" s="66"/>
      <c r="G65" s="67">
        <f t="shared" si="11"/>
        <v>0</v>
      </c>
      <c r="H65" s="68">
        <v>0</v>
      </c>
      <c r="I65" s="68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</row>
    <row r="66" s="41" customFormat="1" ht="27.95" customHeight="1" spans="1:28">
      <c r="A66" s="69" t="s">
        <v>35</v>
      </c>
      <c r="B66" s="70" t="s">
        <v>666</v>
      </c>
      <c r="C66" s="69" t="s">
        <v>304</v>
      </c>
      <c r="D66" s="22">
        <f t="shared" si="10"/>
        <v>0</v>
      </c>
      <c r="E66" s="74"/>
      <c r="F66" s="66"/>
      <c r="G66" s="67">
        <f t="shared" si="11"/>
        <v>0</v>
      </c>
      <c r="H66" s="73"/>
      <c r="I66" s="68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</row>
    <row r="67" s="41" customFormat="1" ht="27.95" customHeight="1" spans="1:28">
      <c r="A67" s="69" t="s">
        <v>667</v>
      </c>
      <c r="B67" s="70" t="s">
        <v>668</v>
      </c>
      <c r="C67" s="69"/>
      <c r="D67" s="22">
        <f t="shared" si="10"/>
        <v>0</v>
      </c>
      <c r="E67" s="74"/>
      <c r="F67" s="66"/>
      <c r="G67" s="67">
        <f t="shared" si="11"/>
        <v>0</v>
      </c>
      <c r="H67" s="68">
        <v>0</v>
      </c>
      <c r="I67" s="68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</row>
    <row r="68" s="41" customFormat="1" ht="27.95" customHeight="1" spans="1:28">
      <c r="A68" s="69" t="s">
        <v>35</v>
      </c>
      <c r="B68" s="70" t="s">
        <v>669</v>
      </c>
      <c r="C68" s="80" t="s">
        <v>67</v>
      </c>
      <c r="D68" s="22">
        <f t="shared" si="10"/>
        <v>0</v>
      </c>
      <c r="E68" s="74"/>
      <c r="F68" s="66"/>
      <c r="G68" s="67">
        <f t="shared" si="11"/>
        <v>0</v>
      </c>
      <c r="H68" s="73"/>
      <c r="I68" s="68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</row>
    <row r="69" s="41" customFormat="1" ht="27.95" customHeight="1" spans="1:28">
      <c r="A69" s="69" t="s">
        <v>670</v>
      </c>
      <c r="B69" s="70" t="s">
        <v>671</v>
      </c>
      <c r="C69" s="69"/>
      <c r="D69" s="22">
        <f t="shared" si="10"/>
        <v>0</v>
      </c>
      <c r="E69" s="74"/>
      <c r="F69" s="66"/>
      <c r="G69" s="67">
        <f t="shared" si="11"/>
        <v>0</v>
      </c>
      <c r="H69" s="81">
        <v>0</v>
      </c>
      <c r="I69" s="68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</row>
    <row r="70" s="41" customFormat="1" ht="27.95" customHeight="1" spans="1:28">
      <c r="A70" s="69" t="s">
        <v>35</v>
      </c>
      <c r="B70" s="70" t="s">
        <v>672</v>
      </c>
      <c r="C70" s="69" t="s">
        <v>304</v>
      </c>
      <c r="D70" s="22">
        <f t="shared" si="10"/>
        <v>14</v>
      </c>
      <c r="E70" s="74"/>
      <c r="F70" s="66"/>
      <c r="G70" s="67">
        <f t="shared" si="11"/>
        <v>14</v>
      </c>
      <c r="H70" s="73">
        <v>14</v>
      </c>
      <c r="I70" s="68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</row>
    <row r="71" s="41" customFormat="1" ht="27.95" customHeight="1" spans="1:28">
      <c r="A71" s="82">
        <v>606</v>
      </c>
      <c r="B71" s="83" t="s">
        <v>673</v>
      </c>
      <c r="C71" s="84"/>
      <c r="D71" s="22">
        <f t="shared" ref="D71:D75" si="17">G71</f>
        <v>0</v>
      </c>
      <c r="E71" s="74"/>
      <c r="F71" s="66"/>
      <c r="G71" s="67">
        <f t="shared" si="11"/>
        <v>0</v>
      </c>
      <c r="H71" s="68">
        <v>0</v>
      </c>
      <c r="I71" s="68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</row>
    <row r="72" s="41" customFormat="1" ht="27.95" customHeight="1" spans="1:28">
      <c r="A72" s="84" t="s">
        <v>674</v>
      </c>
      <c r="B72" s="83" t="s">
        <v>675</v>
      </c>
      <c r="C72" s="84"/>
      <c r="D72" s="22">
        <f t="shared" si="17"/>
        <v>0</v>
      </c>
      <c r="E72" s="74"/>
      <c r="F72" s="66"/>
      <c r="G72" s="67">
        <f t="shared" si="11"/>
        <v>0</v>
      </c>
      <c r="H72" s="68">
        <v>0</v>
      </c>
      <c r="I72" s="68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</row>
    <row r="73" s="41" customFormat="1" ht="27.95" customHeight="1" spans="1:28">
      <c r="A73" s="84" t="s">
        <v>35</v>
      </c>
      <c r="B73" s="83" t="s">
        <v>676</v>
      </c>
      <c r="C73" s="85" t="s">
        <v>96</v>
      </c>
      <c r="D73" s="22">
        <f t="shared" si="17"/>
        <v>0</v>
      </c>
      <c r="E73" s="74"/>
      <c r="F73" s="66"/>
      <c r="G73" s="67">
        <f t="shared" si="11"/>
        <v>0</v>
      </c>
      <c r="H73" s="68">
        <v>0</v>
      </c>
      <c r="I73" s="68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</row>
    <row r="74" s="41" customFormat="1" ht="27.95" customHeight="1" spans="1:28">
      <c r="A74" s="84" t="s">
        <v>38</v>
      </c>
      <c r="B74" s="83" t="s">
        <v>677</v>
      </c>
      <c r="C74" s="85" t="s">
        <v>96</v>
      </c>
      <c r="D74" s="22">
        <f t="shared" si="17"/>
        <v>0</v>
      </c>
      <c r="E74" s="74"/>
      <c r="F74" s="66"/>
      <c r="G74" s="67">
        <f t="shared" si="11"/>
        <v>0</v>
      </c>
      <c r="H74" s="73"/>
      <c r="I74" s="68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</row>
    <row r="75" s="41" customFormat="1" ht="27.95" customHeight="1" spans="1:28">
      <c r="A75" s="86">
        <v>609</v>
      </c>
      <c r="B75" s="70" t="s">
        <v>678</v>
      </c>
      <c r="C75" s="69"/>
      <c r="D75" s="22">
        <f t="shared" si="17"/>
        <v>0</v>
      </c>
      <c r="E75" s="74"/>
      <c r="F75" s="66"/>
      <c r="G75" s="67">
        <f t="shared" si="11"/>
        <v>0</v>
      </c>
      <c r="H75" s="81">
        <v>0</v>
      </c>
      <c r="I75" s="68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</row>
    <row r="76" s="41" customFormat="1" ht="27.95" customHeight="1" spans="1:28">
      <c r="A76" s="69" t="s">
        <v>679</v>
      </c>
      <c r="B76" s="70" t="s">
        <v>680</v>
      </c>
      <c r="C76" s="69"/>
      <c r="D76" s="22">
        <f t="shared" si="10"/>
        <v>0</v>
      </c>
      <c r="E76" s="74"/>
      <c r="F76" s="66"/>
      <c r="G76" s="67">
        <f t="shared" si="11"/>
        <v>0</v>
      </c>
      <c r="H76" s="81">
        <v>0</v>
      </c>
      <c r="I76" s="68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</row>
    <row r="77" s="41" customFormat="1" ht="27.95" customHeight="1" spans="1:28">
      <c r="A77" s="69" t="s">
        <v>35</v>
      </c>
      <c r="B77" s="70" t="s">
        <v>681</v>
      </c>
      <c r="C77" s="69" t="s">
        <v>86</v>
      </c>
      <c r="D77" s="22">
        <f t="shared" si="10"/>
        <v>0</v>
      </c>
      <c r="E77" s="74"/>
      <c r="F77" s="66"/>
      <c r="G77" s="67">
        <f t="shared" si="11"/>
        <v>0</v>
      </c>
      <c r="H77" s="81">
        <v>0</v>
      </c>
      <c r="I77" s="68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</row>
    <row r="78" s="41" customFormat="1" ht="27.95" customHeight="1" spans="1:28">
      <c r="A78" s="78">
        <v>610</v>
      </c>
      <c r="B78" s="70" t="s">
        <v>589</v>
      </c>
      <c r="C78" s="80"/>
      <c r="D78" s="22">
        <f t="shared" si="10"/>
        <v>0</v>
      </c>
      <c r="E78" s="74"/>
      <c r="F78" s="66"/>
      <c r="G78" s="67">
        <f t="shared" si="11"/>
        <v>0</v>
      </c>
      <c r="H78" s="81">
        <v>0</v>
      </c>
      <c r="I78" s="68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</row>
    <row r="79" s="41" customFormat="1" ht="27.95" customHeight="1" spans="1:28">
      <c r="A79" s="69" t="s">
        <v>682</v>
      </c>
      <c r="B79" s="70" t="s">
        <v>683</v>
      </c>
      <c r="C79" s="80" t="s">
        <v>684</v>
      </c>
      <c r="D79" s="22">
        <f t="shared" si="10"/>
        <v>0</v>
      </c>
      <c r="E79" s="74"/>
      <c r="F79" s="66"/>
      <c r="G79" s="67">
        <f t="shared" si="11"/>
        <v>0</v>
      </c>
      <c r="H79" s="81"/>
      <c r="I79" s="7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</row>
    <row r="80" s="41" customFormat="1" ht="27.95" customHeight="1" spans="1:28">
      <c r="A80" s="69"/>
      <c r="B80" s="70"/>
      <c r="C80" s="80"/>
      <c r="D80" s="22">
        <f t="shared" si="10"/>
        <v>0</v>
      </c>
      <c r="E80" s="74"/>
      <c r="F80" s="66"/>
      <c r="G80" s="67">
        <f t="shared" si="11"/>
        <v>0</v>
      </c>
      <c r="H80" s="68">
        <v>0</v>
      </c>
      <c r="I80" s="68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</row>
    <row r="81" s="41" customFormat="1" ht="27.95" customHeight="1" spans="1:28">
      <c r="A81" s="69"/>
      <c r="B81" s="70"/>
      <c r="C81" s="80"/>
      <c r="D81" s="22">
        <f t="shared" si="10"/>
        <v>0</v>
      </c>
      <c r="E81" s="74"/>
      <c r="F81" s="66"/>
      <c r="G81" s="67">
        <f t="shared" si="11"/>
        <v>0</v>
      </c>
      <c r="H81" s="68">
        <v>0</v>
      </c>
      <c r="I81" s="68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</row>
    <row r="82" s="41" customFormat="1" ht="27.95" customHeight="1" spans="1:28">
      <c r="A82" s="69"/>
      <c r="B82" s="64"/>
      <c r="C82" s="63"/>
      <c r="D82" s="22">
        <f t="shared" ref="D82" si="18">G82</f>
        <v>0</v>
      </c>
      <c r="E82" s="65"/>
      <c r="F82" s="66"/>
      <c r="G82" s="67"/>
      <c r="H82" s="68">
        <v>0</v>
      </c>
      <c r="I82" s="68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</row>
    <row r="83" s="41" customFormat="1" ht="27.95" customHeight="1" spans="1:28">
      <c r="A83" s="32" t="s">
        <v>685</v>
      </c>
      <c r="B83" s="32"/>
      <c r="C83" s="32"/>
      <c r="D83" s="33">
        <f ca="1">SUM(INDIRECT("F4:F"&amp;ROW()-1))</f>
        <v>0</v>
      </c>
      <c r="E83" s="33"/>
      <c r="F83" s="34" t="s">
        <v>103</v>
      </c>
      <c r="G83" s="67"/>
      <c r="H83" s="68"/>
      <c r="I83" s="68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</row>
  </sheetData>
  <mergeCells count="5">
    <mergeCell ref="A1:F1"/>
    <mergeCell ref="A2:B2"/>
    <mergeCell ref="E2:F2"/>
    <mergeCell ref="A83:C83"/>
    <mergeCell ref="D83:E83"/>
  </mergeCells>
  <pageMargins left="0.984027777777778" right="0.786805555555556" top="0.984027777777778" bottom="0.984027777777778" header="0.511805555555556" footer="0.511805555555556"/>
  <pageSetup paperSize="9" orientation="portrait" blackAndWhite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O25"/>
  <sheetViews>
    <sheetView showZeros="0" tabSelected="1" workbookViewId="0">
      <pane ySplit="3" topLeftCell="A4" activePane="bottomLeft" state="frozen"/>
      <selection/>
      <selection pane="bottomLeft" activeCell="I19" sqref="I19"/>
    </sheetView>
  </sheetViews>
  <sheetFormatPr defaultColWidth="9" defaultRowHeight="24.95" customHeight="1"/>
  <cols>
    <col min="1" max="1" width="8.625" style="4" customWidth="1"/>
    <col min="2" max="2" width="33.625" style="5" customWidth="1"/>
    <col min="3" max="3" width="7.125" style="6" customWidth="1"/>
    <col min="4" max="6" width="11.625" style="7" customWidth="1"/>
    <col min="7" max="7" width="9.5" style="8" customWidth="1"/>
    <col min="8" max="11" width="9.5" style="4" customWidth="1"/>
    <col min="12" max="12" width="9.5" style="9" customWidth="1"/>
    <col min="13" max="15" width="9.5" style="4" customWidth="1"/>
    <col min="16" max="35" width="9.5" style="6" customWidth="1"/>
    <col min="36" max="16384" width="9" style="6"/>
  </cols>
  <sheetData>
    <row r="1" s="1" customFormat="1" ht="30" customHeight="1" spans="1:15">
      <c r="A1" s="10" t="s">
        <v>686</v>
      </c>
      <c r="B1" s="10"/>
      <c r="C1" s="10"/>
      <c r="D1" s="10"/>
      <c r="E1" s="10"/>
      <c r="F1" s="10"/>
      <c r="G1" s="8"/>
      <c r="H1" s="11"/>
      <c r="I1" s="11"/>
      <c r="J1" s="11"/>
      <c r="K1" s="11"/>
      <c r="L1" s="35"/>
      <c r="M1" s="11"/>
      <c r="N1" s="11"/>
      <c r="O1" s="11"/>
    </row>
    <row r="2" s="2" customFormat="1" ht="20.1" customHeight="1" spans="1:12">
      <c r="A2" s="12" t="str">
        <f>汇总表!A2</f>
        <v>合同段编号：A1</v>
      </c>
      <c r="B2" s="12"/>
      <c r="C2" s="13"/>
      <c r="D2" s="14"/>
      <c r="E2" s="15" t="s">
        <v>2</v>
      </c>
      <c r="F2" s="15"/>
      <c r="G2" s="8"/>
      <c r="L2" s="9"/>
    </row>
    <row r="3" s="3" customFormat="1" ht="27.95" customHeight="1" spans="1:15">
      <c r="A3" s="16" t="s">
        <v>106</v>
      </c>
      <c r="B3" s="16" t="s">
        <v>107</v>
      </c>
      <c r="C3" s="17" t="s">
        <v>22</v>
      </c>
      <c r="D3" s="18" t="s">
        <v>23</v>
      </c>
      <c r="E3" s="19" t="s">
        <v>24</v>
      </c>
      <c r="F3" s="19" t="s">
        <v>108</v>
      </c>
      <c r="G3" s="20" t="s">
        <v>26</v>
      </c>
      <c r="H3" s="9" t="s">
        <v>118</v>
      </c>
      <c r="I3" s="9" t="s">
        <v>9</v>
      </c>
      <c r="J3" s="9" t="s">
        <v>687</v>
      </c>
      <c r="K3" s="9" t="s">
        <v>688</v>
      </c>
      <c r="L3" s="9" t="s">
        <v>689</v>
      </c>
      <c r="M3" s="2"/>
      <c r="N3" s="2"/>
      <c r="O3" s="2"/>
    </row>
    <row r="4" s="3" customFormat="1" ht="27.95" customHeight="1" spans="1:15">
      <c r="A4" s="16" t="s">
        <v>690</v>
      </c>
      <c r="B4" s="21" t="s">
        <v>691</v>
      </c>
      <c r="C4" s="17"/>
      <c r="D4" s="22">
        <f t="shared" ref="D4:D11" si="0">G4</f>
        <v>0</v>
      </c>
      <c r="E4" s="19"/>
      <c r="F4" s="19"/>
      <c r="G4" s="20">
        <f>SUM(H4:L4)</f>
        <v>0</v>
      </c>
      <c r="H4" s="23"/>
      <c r="I4" s="23"/>
      <c r="J4" s="2"/>
      <c r="K4" s="2"/>
      <c r="L4" s="9"/>
      <c r="M4" s="2"/>
      <c r="N4" s="2"/>
      <c r="O4" s="2"/>
    </row>
    <row r="5" s="3" customFormat="1" ht="27.95" customHeight="1" spans="1:15">
      <c r="A5" s="24" t="s">
        <v>692</v>
      </c>
      <c r="B5" s="25" t="s">
        <v>693</v>
      </c>
      <c r="C5" s="24" t="s">
        <v>694</v>
      </c>
      <c r="D5" s="22">
        <f t="shared" si="0"/>
        <v>0</v>
      </c>
      <c r="E5" s="19"/>
      <c r="F5" s="19"/>
      <c r="G5" s="20">
        <f t="shared" ref="G5:G10" si="1">SUM(H5:L5)</f>
        <v>0</v>
      </c>
      <c r="H5" s="23"/>
      <c r="I5" s="23"/>
      <c r="J5" s="2"/>
      <c r="K5" s="2"/>
      <c r="L5" s="36"/>
      <c r="M5" s="2"/>
      <c r="N5" s="2"/>
      <c r="O5" s="2"/>
    </row>
    <row r="6" s="3" customFormat="1" ht="27.95" customHeight="1" spans="1:15">
      <c r="A6" s="16" t="s">
        <v>695</v>
      </c>
      <c r="B6" s="21" t="s">
        <v>696</v>
      </c>
      <c r="C6" s="17"/>
      <c r="D6" s="22">
        <f t="shared" si="0"/>
        <v>0</v>
      </c>
      <c r="E6" s="19"/>
      <c r="F6" s="19"/>
      <c r="G6" s="20">
        <f t="shared" si="1"/>
        <v>0</v>
      </c>
      <c r="H6" s="23"/>
      <c r="I6" s="23"/>
      <c r="J6" s="2"/>
      <c r="K6" s="2"/>
      <c r="L6" s="9"/>
      <c r="M6" s="2"/>
      <c r="N6" s="2"/>
      <c r="O6" s="2"/>
    </row>
    <row r="7" s="3" customFormat="1" ht="27.95" customHeight="1" spans="1:15">
      <c r="A7" s="24" t="s">
        <v>697</v>
      </c>
      <c r="B7" s="25" t="s">
        <v>698</v>
      </c>
      <c r="C7" s="24"/>
      <c r="D7" s="22">
        <f t="shared" si="0"/>
        <v>0</v>
      </c>
      <c r="E7" s="19"/>
      <c r="F7" s="19"/>
      <c r="G7" s="20">
        <f t="shared" si="1"/>
        <v>0</v>
      </c>
      <c r="H7" s="23"/>
      <c r="I7" s="23"/>
      <c r="J7" s="2"/>
      <c r="K7" s="2"/>
      <c r="L7" s="9"/>
      <c r="M7" s="2"/>
      <c r="N7" s="2"/>
      <c r="O7" s="2"/>
    </row>
    <row r="8" s="3" customFormat="1" ht="27.95" customHeight="1" spans="1:15">
      <c r="A8" s="26" t="s">
        <v>35</v>
      </c>
      <c r="B8" s="25" t="s">
        <v>699</v>
      </c>
      <c r="C8" s="24" t="s">
        <v>304</v>
      </c>
      <c r="D8" s="22">
        <f t="shared" si="0"/>
        <v>0</v>
      </c>
      <c r="E8" s="19"/>
      <c r="F8" s="19"/>
      <c r="G8" s="20">
        <f t="shared" si="1"/>
        <v>0</v>
      </c>
      <c r="H8" s="23"/>
      <c r="I8" s="23"/>
      <c r="J8" s="36"/>
      <c r="K8" s="2"/>
      <c r="L8" s="36"/>
      <c r="M8" s="2"/>
      <c r="N8" s="2"/>
      <c r="O8" s="2"/>
    </row>
    <row r="9" ht="27.95" customHeight="1" spans="1:9">
      <c r="A9" s="17" t="s">
        <v>700</v>
      </c>
      <c r="B9" s="27" t="s">
        <v>701</v>
      </c>
      <c r="C9" s="17"/>
      <c r="D9" s="22">
        <f t="shared" si="0"/>
        <v>0</v>
      </c>
      <c r="E9" s="28"/>
      <c r="F9" s="19"/>
      <c r="G9" s="20">
        <f t="shared" si="1"/>
        <v>0</v>
      </c>
      <c r="H9" s="23"/>
      <c r="I9" s="23"/>
    </row>
    <row r="10" ht="27.95" customHeight="1" spans="1:9">
      <c r="A10" s="17" t="s">
        <v>35</v>
      </c>
      <c r="B10" s="27" t="s">
        <v>702</v>
      </c>
      <c r="C10" s="17" t="s">
        <v>132</v>
      </c>
      <c r="D10" s="22">
        <f t="shared" si="0"/>
        <v>0</v>
      </c>
      <c r="E10" s="28"/>
      <c r="F10" s="19"/>
      <c r="G10" s="20">
        <f t="shared" si="1"/>
        <v>0</v>
      </c>
      <c r="H10" s="29"/>
      <c r="I10" s="29"/>
    </row>
    <row r="11" ht="27.95" customHeight="1" spans="1:9">
      <c r="A11" s="17" t="s">
        <v>38</v>
      </c>
      <c r="B11" s="27" t="s">
        <v>703</v>
      </c>
      <c r="C11" s="17" t="s">
        <v>132</v>
      </c>
      <c r="D11" s="22">
        <f t="shared" si="0"/>
        <v>0</v>
      </c>
      <c r="E11" s="28"/>
      <c r="F11" s="19"/>
      <c r="G11" s="20">
        <f t="shared" ref="G11:G24" si="2">SUM(H11:L11)</f>
        <v>0</v>
      </c>
      <c r="H11" s="23"/>
      <c r="I11" s="23"/>
    </row>
    <row r="12" ht="27.95" customHeight="1" spans="1:9">
      <c r="A12" s="17" t="s">
        <v>68</v>
      </c>
      <c r="B12" s="27" t="s">
        <v>704</v>
      </c>
      <c r="C12" s="17" t="s">
        <v>132</v>
      </c>
      <c r="D12" s="22">
        <f t="shared" ref="D12:D20" si="3">G12</f>
        <v>0</v>
      </c>
      <c r="E12" s="28"/>
      <c r="F12" s="19"/>
      <c r="G12" s="20">
        <f t="shared" si="2"/>
        <v>0</v>
      </c>
      <c r="H12" s="23"/>
      <c r="I12" s="23"/>
    </row>
    <row r="13" ht="27.95" customHeight="1" spans="1:9">
      <c r="A13" s="17" t="s">
        <v>705</v>
      </c>
      <c r="B13" s="27" t="s">
        <v>706</v>
      </c>
      <c r="C13" s="17"/>
      <c r="D13" s="22">
        <f t="shared" si="3"/>
        <v>0</v>
      </c>
      <c r="E13" s="28"/>
      <c r="F13" s="19"/>
      <c r="G13" s="20">
        <f t="shared" si="2"/>
        <v>0</v>
      </c>
      <c r="H13" s="23"/>
      <c r="I13" s="23"/>
    </row>
    <row r="14" ht="27.95" customHeight="1" spans="1:9">
      <c r="A14" s="26" t="s">
        <v>707</v>
      </c>
      <c r="B14" s="25" t="s">
        <v>708</v>
      </c>
      <c r="C14" s="24"/>
      <c r="D14" s="22">
        <f t="shared" si="3"/>
        <v>0</v>
      </c>
      <c r="E14" s="30"/>
      <c r="F14" s="19"/>
      <c r="G14" s="20">
        <f t="shared" si="2"/>
        <v>0</v>
      </c>
      <c r="H14" s="23"/>
      <c r="I14" s="23"/>
    </row>
    <row r="15" ht="27.95" customHeight="1" spans="1:12">
      <c r="A15" s="26" t="s">
        <v>35</v>
      </c>
      <c r="B15" s="25" t="s">
        <v>709</v>
      </c>
      <c r="C15" s="24" t="s">
        <v>134</v>
      </c>
      <c r="D15" s="22">
        <f t="shared" si="3"/>
        <v>0</v>
      </c>
      <c r="E15" s="30"/>
      <c r="F15" s="19"/>
      <c r="G15" s="20">
        <f t="shared" si="2"/>
        <v>0</v>
      </c>
      <c r="H15" s="23"/>
      <c r="I15" s="23"/>
      <c r="J15" s="36"/>
      <c r="L15" s="36"/>
    </row>
    <row r="16" ht="27.95" customHeight="1" spans="1:9">
      <c r="A16" s="26" t="s">
        <v>710</v>
      </c>
      <c r="B16" s="25" t="s">
        <v>711</v>
      </c>
      <c r="C16" s="24"/>
      <c r="D16" s="22">
        <f t="shared" si="3"/>
        <v>0</v>
      </c>
      <c r="E16" s="30"/>
      <c r="F16" s="19"/>
      <c r="G16" s="20">
        <f t="shared" si="2"/>
        <v>0</v>
      </c>
      <c r="H16" s="23"/>
      <c r="I16" s="23"/>
    </row>
    <row r="17" ht="27.95" customHeight="1" spans="1:12">
      <c r="A17" s="26" t="s">
        <v>712</v>
      </c>
      <c r="B17" s="25" t="s">
        <v>713</v>
      </c>
      <c r="C17" s="17" t="s">
        <v>132</v>
      </c>
      <c r="D17" s="22">
        <f t="shared" si="3"/>
        <v>0</v>
      </c>
      <c r="E17" s="30"/>
      <c r="F17" s="19"/>
      <c r="G17" s="20">
        <f t="shared" si="2"/>
        <v>0</v>
      </c>
      <c r="H17" s="23"/>
      <c r="I17" s="23"/>
      <c r="K17" s="36"/>
      <c r="L17" s="37"/>
    </row>
    <row r="18" ht="27.95" customHeight="1" spans="1:9">
      <c r="A18" s="17" t="s">
        <v>714</v>
      </c>
      <c r="B18" s="27" t="s">
        <v>715</v>
      </c>
      <c r="C18" s="17"/>
      <c r="D18" s="22">
        <f t="shared" si="3"/>
        <v>0</v>
      </c>
      <c r="E18" s="30"/>
      <c r="F18" s="30"/>
      <c r="G18" s="20">
        <f t="shared" si="2"/>
        <v>0</v>
      </c>
      <c r="H18" s="23"/>
      <c r="I18" s="23"/>
    </row>
    <row r="19" ht="27.95" customHeight="1" spans="1:11">
      <c r="A19" s="17" t="s">
        <v>716</v>
      </c>
      <c r="B19" s="27" t="s">
        <v>717</v>
      </c>
      <c r="C19" s="17" t="s">
        <v>132</v>
      </c>
      <c r="D19" s="22">
        <f t="shared" si="3"/>
        <v>0</v>
      </c>
      <c r="E19" s="30"/>
      <c r="F19" s="30"/>
      <c r="G19" s="20">
        <f t="shared" si="2"/>
        <v>0</v>
      </c>
      <c r="H19" s="23"/>
      <c r="I19" s="23"/>
      <c r="J19" s="23"/>
      <c r="K19" s="23"/>
    </row>
    <row r="20" ht="27.95" customHeight="1" spans="1:12">
      <c r="A20" s="17" t="s">
        <v>718</v>
      </c>
      <c r="B20" s="27" t="s">
        <v>719</v>
      </c>
      <c r="C20" s="17" t="s">
        <v>132</v>
      </c>
      <c r="D20" s="22">
        <f t="shared" si="3"/>
        <v>0</v>
      </c>
      <c r="E20" s="30"/>
      <c r="F20" s="30"/>
      <c r="G20" s="20">
        <f t="shared" si="2"/>
        <v>0</v>
      </c>
      <c r="H20" s="23"/>
      <c r="I20" s="23"/>
      <c r="J20" s="23"/>
      <c r="K20" s="23"/>
      <c r="L20" s="23"/>
    </row>
    <row r="21" ht="27.95" customHeight="1" spans="1:12">
      <c r="A21" s="17" t="s">
        <v>720</v>
      </c>
      <c r="B21" s="27" t="s">
        <v>721</v>
      </c>
      <c r="C21" s="17" t="s">
        <v>139</v>
      </c>
      <c r="D21" s="22">
        <f t="shared" ref="D21" si="4">G21</f>
        <v>521</v>
      </c>
      <c r="E21" s="30"/>
      <c r="F21" s="30"/>
      <c r="G21" s="20">
        <f t="shared" si="2"/>
        <v>521</v>
      </c>
      <c r="H21" s="23"/>
      <c r="I21" s="23"/>
      <c r="J21" s="23"/>
      <c r="K21" s="23"/>
      <c r="L21" s="36">
        <v>521</v>
      </c>
    </row>
    <row r="22" ht="27.95" customHeight="1" spans="1:9">
      <c r="A22" s="17"/>
      <c r="B22" s="27"/>
      <c r="C22" s="17"/>
      <c r="D22" s="31"/>
      <c r="E22" s="30"/>
      <c r="F22" s="30"/>
      <c r="G22" s="20">
        <f t="shared" si="2"/>
        <v>0</v>
      </c>
      <c r="H22" s="23"/>
      <c r="I22" s="23"/>
    </row>
    <row r="23" ht="27.95" customHeight="1" spans="1:9">
      <c r="A23" s="17"/>
      <c r="B23" s="27"/>
      <c r="C23" s="17"/>
      <c r="D23" s="31"/>
      <c r="E23" s="30"/>
      <c r="F23" s="30"/>
      <c r="G23" s="20">
        <f t="shared" si="2"/>
        <v>0</v>
      </c>
      <c r="H23" s="23"/>
      <c r="I23" s="23"/>
    </row>
    <row r="24" ht="27.95" customHeight="1" spans="1:9">
      <c r="A24" s="17"/>
      <c r="B24" s="27"/>
      <c r="C24" s="17"/>
      <c r="D24" s="31"/>
      <c r="E24" s="30"/>
      <c r="F24" s="30"/>
      <c r="G24" s="20">
        <f t="shared" si="2"/>
        <v>0</v>
      </c>
      <c r="H24" s="23"/>
      <c r="I24" s="23"/>
    </row>
    <row r="25" s="1" customFormat="1" ht="27.95" customHeight="1" spans="1:15">
      <c r="A25" s="32" t="s">
        <v>722</v>
      </c>
      <c r="B25" s="32"/>
      <c r="C25" s="32"/>
      <c r="D25" s="33">
        <f ca="1">SUM(INDIRECT("F4:F"&amp;ROW()-1))</f>
        <v>0</v>
      </c>
      <c r="E25" s="33"/>
      <c r="F25" s="34" t="s">
        <v>103</v>
      </c>
      <c r="G25" s="20"/>
      <c r="H25" s="11"/>
      <c r="I25" s="11"/>
      <c r="J25" s="11"/>
      <c r="K25" s="11"/>
      <c r="L25" s="35"/>
      <c r="M25" s="11"/>
      <c r="N25" s="11"/>
      <c r="O25" s="11"/>
    </row>
  </sheetData>
  <mergeCells count="5">
    <mergeCell ref="A1:F1"/>
    <mergeCell ref="A2:B2"/>
    <mergeCell ref="E2:F2"/>
    <mergeCell ref="A25:C25"/>
    <mergeCell ref="D25:E25"/>
  </mergeCells>
  <printOptions horizontalCentered="1"/>
  <pageMargins left="0.590551181102362" right="0.590551181102362" top="0.748031496062992" bottom="0.748031496062992" header="0.31496062992126" footer="0.31496062992126"/>
  <pageSetup paperSize="9" scale="9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100章</vt:lpstr>
      <vt:lpstr>200章</vt:lpstr>
      <vt:lpstr>300章</vt:lpstr>
      <vt:lpstr>400章</vt:lpstr>
      <vt:lpstr>600章</vt:lpstr>
      <vt:lpstr>700章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2017-11-17T00:54:00Z</dcterms:created>
  <cp:lastPrinted>2021-11-16T07:24:00Z</cp:lastPrinted>
  <dcterms:modified xsi:type="dcterms:W3CDTF">2024-09-05T09:34:05Z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B96F2217B1FE492FB0F4EC61457BC3B9_12</vt:lpwstr>
  </property>
</Properties>
</file>